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190" tabRatio="591" activeTab="0"/>
  </bookViews>
  <sheets>
    <sheet name="Übungen (Tabelle)" sheetId="1" r:id="rId1"/>
    <sheet name="Test (Tabelle)" sheetId="2" r:id="rId2"/>
    <sheet name="Regelm. Einz." sheetId="3" r:id="rId3"/>
  </sheets>
  <definedNames/>
  <calcPr fullCalcOnLoad="1"/>
</workbook>
</file>

<file path=xl/sharedStrings.xml><?xml version="1.0" encoding="utf-8"?>
<sst xmlns="http://schemas.openxmlformats.org/spreadsheetml/2006/main" count="93" uniqueCount="35">
  <si>
    <t>Zinsrechnungen zum Üben</t>
  </si>
  <si>
    <t>Jahre</t>
  </si>
  <si>
    <t>Kapital</t>
  </si>
  <si>
    <t>Zinssatz</t>
  </si>
  <si>
    <t>von</t>
  </si>
  <si>
    <t>bis</t>
  </si>
  <si>
    <t>Tage</t>
  </si>
  <si>
    <t>Bruttozins</t>
  </si>
  <si>
    <t>Nettozins</t>
  </si>
  <si>
    <t>Beispiele zur Berechnung der Tage</t>
  </si>
  <si>
    <t>Total</t>
  </si>
  <si>
    <t>05.01.93</t>
  </si>
  <si>
    <t>28.02.93</t>
  </si>
  <si>
    <t>31.01.92</t>
  </si>
  <si>
    <t>29.02.92</t>
  </si>
  <si>
    <t>28.02.92</t>
  </si>
  <si>
    <t>31.07.92</t>
  </si>
  <si>
    <t>Zinsrechnungen   A  (Ergänze!)</t>
  </si>
  <si>
    <t>Zinsrechnungen  B (Ergänze!)</t>
  </si>
  <si>
    <t xml:space="preserve">Tabelle zur Korrektur individueller Schüleraufgaben </t>
  </si>
  <si>
    <t>(12 monatliche Einzahlung eines best. Betrages )</t>
  </si>
  <si>
    <t>monatliche Einzahlung:</t>
  </si>
  <si>
    <t>in % :</t>
  </si>
  <si>
    <t>Zins, der bis Ende Jahr</t>
  </si>
  <si>
    <t>Gesamtbetrag, der bis</t>
  </si>
  <si>
    <t>zusammenkommt</t>
  </si>
  <si>
    <t xml:space="preserve"> Ende Jahr zusammenkommt</t>
  </si>
  <si>
    <t>Zinsen der Teilzahlungen</t>
  </si>
  <si>
    <t>bei Einzahlung</t>
  </si>
  <si>
    <t>je zu Beginn:</t>
  </si>
  <si>
    <t>je am Ende:</t>
  </si>
  <si>
    <t>Monate:</t>
  </si>
  <si>
    <t>03.01.96</t>
  </si>
  <si>
    <t>28.02.96</t>
  </si>
  <si>
    <t>31.07.93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</si>
</sst>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ID Nr.&quot;\ General"/>
    <numFmt numFmtId="171" formatCode="00"/>
    <numFmt numFmtId="172" formatCode="General\ &quot;.&quot;"/>
    <numFmt numFmtId="173" formatCode="&quot;Nr.&quot;\ \ General\ &quot;.&quot;"/>
    <numFmt numFmtId="174" formatCode="mmmm"/>
    <numFmt numFmtId="175" formatCode="0\ &quot;Zwischenmonate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0" fontId="0" fillId="0" borderId="2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70" fontId="0" fillId="0" borderId="3" xfId="0" applyNumberFormat="1" applyBorder="1" applyAlignment="1">
      <alignment horizontal="centerContinuous"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2" fontId="0" fillId="0" borderId="6" xfId="0" applyNumberFormat="1" applyBorder="1" applyAlignment="1">
      <alignment/>
    </xf>
    <xf numFmtId="166" fontId="6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right"/>
    </xf>
    <xf numFmtId="174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6" fontId="0" fillId="0" borderId="6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0" fontId="6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166" fontId="6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0" fontId="0" fillId="0" borderId="4" xfId="0" applyNumberFormat="1" applyBorder="1" applyAlignment="1">
      <alignment vertical="center"/>
    </xf>
    <xf numFmtId="0" fontId="5" fillId="0" borderId="5" xfId="0" applyFont="1" applyBorder="1" applyAlignment="1">
      <alignment/>
    </xf>
    <xf numFmtId="172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2" xfId="0" applyNumberFormat="1" applyBorder="1" applyAlignment="1">
      <alignment horizontal="centerContinuous"/>
    </xf>
    <xf numFmtId="0" fontId="0" fillId="0" borderId="5" xfId="0" applyBorder="1" applyAlignment="1">
      <alignment vertical="center"/>
    </xf>
    <xf numFmtId="1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0" borderId="0" xfId="18" applyAlignment="1">
      <alignment horizontal="center"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10" fillId="3" borderId="6" xfId="18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69" fontId="1" fillId="4" borderId="20" xfId="18" applyFont="1" applyFill="1" applyBorder="1" applyAlignment="1">
      <alignment/>
    </xf>
    <xf numFmtId="169" fontId="0" fillId="0" borderId="18" xfId="18" applyFont="1" applyBorder="1" applyAlignment="1">
      <alignment/>
    </xf>
    <xf numFmtId="169" fontId="0" fillId="0" borderId="21" xfId="18" applyFont="1" applyBorder="1" applyAlignment="1">
      <alignment/>
    </xf>
    <xf numFmtId="169" fontId="0" fillId="0" borderId="18" xfId="18" applyFont="1" applyBorder="1" applyAlignment="1">
      <alignment/>
    </xf>
    <xf numFmtId="169" fontId="0" fillId="0" borderId="21" xfId="18" applyFont="1" applyBorder="1" applyAlignment="1">
      <alignment/>
    </xf>
    <xf numFmtId="169" fontId="11" fillId="4" borderId="22" xfId="18" applyFont="1" applyFill="1" applyBorder="1" applyAlignment="1">
      <alignment/>
    </xf>
    <xf numFmtId="169" fontId="0" fillId="0" borderId="22" xfId="18" applyFont="1" applyBorder="1" applyAlignment="1">
      <alignment/>
    </xf>
    <xf numFmtId="169" fontId="0" fillId="0" borderId="20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="81" zoomScaleNormal="81" workbookViewId="0" topLeftCell="A1">
      <selection activeCell="A4" sqref="A4"/>
    </sheetView>
  </sheetViews>
  <sheetFormatPr defaultColWidth="11.421875" defaultRowHeight="12.75"/>
  <cols>
    <col min="1" max="1" width="4.8515625" style="0" customWidth="1"/>
    <col min="2" max="2" width="13.8515625" style="50" customWidth="1"/>
    <col min="3" max="3" width="7.8515625" style="0" customWidth="1"/>
    <col min="4" max="4" width="10.7109375" style="0" bestFit="1" customWidth="1"/>
    <col min="5" max="5" width="9.8515625" style="0" customWidth="1"/>
    <col min="6" max="6" width="6.8515625" style="0" customWidth="1"/>
    <col min="7" max="7" width="12.7109375" style="0" customWidth="1"/>
    <col min="8" max="8" width="13.57421875" style="0" customWidth="1"/>
    <col min="9" max="9" width="7.00390625" style="0" customWidth="1"/>
    <col min="10" max="10" width="15.140625" style="0" customWidth="1"/>
    <col min="11" max="11" width="4.7109375" style="0" customWidth="1"/>
    <col min="12" max="12" width="7.421875" style="0" customWidth="1"/>
    <col min="13" max="13" width="7.57421875" style="51" customWidth="1"/>
    <col min="14" max="14" width="8.140625" style="0" customWidth="1"/>
    <col min="15" max="15" width="0.13671875" style="0" hidden="1" customWidth="1"/>
    <col min="16" max="16" width="3.57421875" style="0" customWidth="1"/>
    <col min="17" max="17" width="6.00390625" style="0" customWidth="1"/>
  </cols>
  <sheetData>
    <row r="1" ht="13.5" thickBot="1">
      <c r="B1"/>
    </row>
    <row r="2" spans="1:16" ht="21" thickBot="1">
      <c r="A2" s="1"/>
      <c r="B2" s="2" t="s">
        <v>0</v>
      </c>
      <c r="C2" s="3"/>
      <c r="D2" s="4"/>
      <c r="E2" s="4"/>
      <c r="F2" s="4"/>
      <c r="G2" s="4"/>
      <c r="H2" s="4"/>
      <c r="I2" s="69"/>
      <c r="J2" s="6">
        <f ca="1">INT(RAND()*8000)</f>
        <v>6689</v>
      </c>
      <c r="K2" s="7"/>
      <c r="L2" s="8"/>
      <c r="M2" s="47" t="s">
        <v>1</v>
      </c>
      <c r="N2" s="9"/>
      <c r="O2" s="9"/>
      <c r="P2" s="8"/>
    </row>
    <row r="3" spans="1:16" ht="2.25" customHeight="1">
      <c r="A3" s="10"/>
      <c r="B3" s="10"/>
      <c r="C3" s="11"/>
      <c r="D3" s="10"/>
      <c r="E3" s="10"/>
      <c r="F3" s="10"/>
      <c r="G3" s="10"/>
      <c r="H3" s="10"/>
      <c r="L3" s="8"/>
      <c r="M3" s="71">
        <v>33970</v>
      </c>
      <c r="N3" s="8"/>
      <c r="O3" s="8"/>
      <c r="P3" s="8"/>
    </row>
    <row r="4" spans="1:19" ht="12.75">
      <c r="A4" s="10"/>
      <c r="B4" s="12" t="s">
        <v>2</v>
      </c>
      <c r="C4" s="13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4" t="s">
        <v>8</v>
      </c>
      <c r="I4" s="15" t="s">
        <v>9</v>
      </c>
      <c r="J4" s="16"/>
      <c r="K4" s="17"/>
      <c r="L4" s="18"/>
      <c r="N4" s="19"/>
      <c r="O4" s="20"/>
      <c r="P4" s="20"/>
      <c r="Q4" s="21"/>
      <c r="R4" s="21"/>
      <c r="S4" s="21"/>
    </row>
    <row r="5" spans="1:19" ht="12.75">
      <c r="A5" s="22">
        <v>1</v>
      </c>
      <c r="B5" s="23">
        <f>INT(G5*360/F5/C5*20+0.5)/20</f>
        <v>10716.9</v>
      </c>
      <c r="C5" s="13">
        <f aca="true" t="shared" si="0" ref="C5:C16">INT(RAND()*24+12)/4/100</f>
        <v>0.0675</v>
      </c>
      <c r="D5" s="24" t="str">
        <f ca="1">TEXT(INT(M5+RAND()*300),"TT.MM.JJ")</f>
        <v>26.06.93</v>
      </c>
      <c r="E5" s="24" t="str">
        <f ca="1">TEXT(INT(VALUE(D5)+31+RAND()*(M5-VALUE(D5)+333)),"TT.MM.JJ")</f>
        <v>30.11.93</v>
      </c>
      <c r="F5" s="14">
        <f>30-(IF(VALUE(LEFT(D5,2))&gt;30,30,IF(VALUE(MID(D5,4,2))&lt;&gt;2,VALUE(LEFT(D5,2)),IF(VALUE(LEFT(D5,2))&lt;28,VALUE(LEFT(D5,2)),IF(AND(VALUE(LEFT(D5,2))=28,VALUE(MID(D5,7,2))/4=INT(VALUE(MID(D5,7,2))/4)),28,30)))))+(30*(VALUE(MID(E5,4,2))-VALUE(MID(D5,4,2)))-30)+IF(VALUE(LEFT(E5,2))&gt;30,30,IF(VALUE(MID(E5,4,2))&lt;&gt;2,VALUE(LEFT(E5,2)),IF(VALUE(LEFT(E5,2))&lt;28,VALUE(LEFT(E5,2)),IF(AND(VALUE(LEFT(E5,2))=28,VALUE(MID(E5,7,2))/4=INT(VALUE(MID(E5,7,2))/4)),28,30))))</f>
        <v>154</v>
      </c>
      <c r="G5" s="25">
        <f>INT(RAND()*5000+2000)/20</f>
        <v>309.45</v>
      </c>
      <c r="H5" s="26">
        <f aca="true" t="shared" si="1" ref="H5:H16">INT(G5*0.65*20+0.5)/20</f>
        <v>201.15</v>
      </c>
      <c r="I5" s="27">
        <f>A5</f>
        <v>1</v>
      </c>
      <c r="J5" s="28">
        <f>VALUE(D5)</f>
        <v>34146</v>
      </c>
      <c r="K5" s="29">
        <f>30-(IF(VALUE(LEFT(D5,2))&gt;30,30,IF(VALUE(MID(D5,4,2))&lt;&gt;2,VALUE(LEFT(D5,2)),IF(VALUE(LEFT(D5,2))&lt;28,VALUE(LEFT(D5,2)),IF(AND(VALUE(LEFT(D5,2))=28,VALUE(MID(D5,7,2))/4=INT(VALUE(MID(D5,7,2))/4)),28,30)))))</f>
        <v>4</v>
      </c>
      <c r="L5" s="30"/>
      <c r="M5" s="72">
        <f aca="true" ca="1" t="shared" si="2" ref="M5:M13">32509+(INT(RAND()*6+1)*365.25)</f>
        <v>33970</v>
      </c>
      <c r="N5" s="19"/>
      <c r="O5" s="20"/>
      <c r="P5" s="31"/>
      <c r="Q5" s="32"/>
      <c r="R5" s="21"/>
      <c r="S5" s="21"/>
    </row>
    <row r="6" spans="1:19" ht="12.75">
      <c r="A6" s="22">
        <v>2</v>
      </c>
      <c r="B6" s="25">
        <f>INT(G6*360/F6/C6*20+0.5)/20</f>
        <v>22052.15</v>
      </c>
      <c r="C6" s="37">
        <f t="shared" si="0"/>
        <v>0.0575</v>
      </c>
      <c r="D6" s="24" t="str">
        <f aca="true" ca="1" t="shared" si="3" ref="D6:D13">TEXT(INT(M6+RAND()*300),"TT.MM.JJ")</f>
        <v>09.05.94</v>
      </c>
      <c r="E6" s="24" t="str">
        <f aca="true" ca="1" t="shared" si="4" ref="E6:E13">TEXT(INT(VALUE(D6)+31+RAND()*(M6-VALUE(D6)+333)),"TT.MM.JJ")</f>
        <v>15.09.94</v>
      </c>
      <c r="F6" s="14">
        <f aca="true" t="shared" si="5" ref="F6:F16">30-(IF(VALUE(LEFT(D6,2))&gt;30,30,IF(VALUE(MID(D6,4,2))&lt;&gt;2,VALUE(LEFT(D6,2)),IF(VALUE(LEFT(D6,2))&lt;28,VALUE(LEFT(D6,2)),IF(AND(VALUE(LEFT(D6,2))=28,VALUE(MID(D6,7,2))/4=INT(VALUE(MID(D6,7,2))/4)),28,30)))))+(30*(VALUE(MID(E6,4,2))-VALUE(MID(D6,4,2)))-30)+IF(VALUE(LEFT(E6,2))&gt;30,30,IF(VALUE(MID(E6,4,2))&lt;&gt;2,VALUE(LEFT(E6,2)),IF(VALUE(LEFT(E6,2))&lt;28,VALUE(LEFT(E6,2)),IF(AND(VALUE(LEFT(E6,2))=28,VALUE(MID(E6,7,2))/4=INT(VALUE(MID(E6,7,2))/4)),28,30))))</f>
        <v>126</v>
      </c>
      <c r="G6" s="25">
        <f>INT(RAND()*5000+8000)/20</f>
        <v>443.8</v>
      </c>
      <c r="H6" s="26">
        <f t="shared" si="1"/>
        <v>288.45</v>
      </c>
      <c r="I6" s="34"/>
      <c r="J6" s="35">
        <f>(VALUE(MID(E5,4,2))-VALUE(MID(D5,4,2)))-1</f>
        <v>4</v>
      </c>
      <c r="K6" s="36">
        <f>30*(VALUE(MID(E5,4,2))-VALUE(MID(D5,4,2)))-30</f>
        <v>120</v>
      </c>
      <c r="L6" s="32"/>
      <c r="M6" s="72">
        <f ca="1">32509+(INT(RAND()*6+1)*365.25)</f>
        <v>34335.25</v>
      </c>
      <c r="N6" s="20"/>
      <c r="O6" s="20"/>
      <c r="P6" s="35"/>
      <c r="Q6" s="32"/>
      <c r="R6" s="21"/>
      <c r="S6" s="21"/>
    </row>
    <row r="7" spans="1:19" ht="13.5" thickBot="1">
      <c r="A7" s="22">
        <v>3</v>
      </c>
      <c r="B7" s="33">
        <f>INT(RAND()*2000000)/20</f>
        <v>28920.05</v>
      </c>
      <c r="C7" s="13">
        <f t="shared" si="0"/>
        <v>0.055</v>
      </c>
      <c r="D7" s="24" t="str">
        <f ca="1" t="shared" si="3"/>
        <v>20.09.90</v>
      </c>
      <c r="E7" s="24" t="str">
        <f ca="1" t="shared" si="4"/>
        <v>26.12.90</v>
      </c>
      <c r="F7" s="14">
        <f>30-(IF(VALUE(LEFT(D7,2))&gt;30,30,IF(VALUE(MID(D7,4,2))&lt;&gt;2,VALUE(LEFT(D7,2)),IF(VALUE(LEFT(D7,2))&lt;28,VALUE(LEFT(D7,2)),IF(AND(VALUE(LEFT(D7,2))=28,VALUE(MID(D7,7,2))/4=INT(VALUE(MID(D7,7,2))/4)),28,30)))))+(30*(VALUE(MID(E7,4,2))-VALUE(MID(D7,4,2)))-30)+IF(VALUE(LEFT(E7,2))&gt;30,30,IF(VALUE(MID(E7,4,2))&lt;&gt;2,VALUE(LEFT(E7,2)),IF(VALUE(LEFT(E7,2))&lt;28,VALUE(LEFT(E7,2)),IF(AND(VALUE(LEFT(E7,2))=28,VALUE(MID(E7,7,2))/4=INT(VALUE(MID(E7,7,2))/4)),28,30))))</f>
        <v>96</v>
      </c>
      <c r="G7" s="23">
        <f>INT(B7*C7*F7/360*20+0.5)/20</f>
        <v>424.15</v>
      </c>
      <c r="H7" s="26">
        <f t="shared" si="1"/>
        <v>275.7</v>
      </c>
      <c r="I7" s="34"/>
      <c r="J7" s="31">
        <f>VALUE(E5)</f>
        <v>34303</v>
      </c>
      <c r="K7" s="38">
        <f>IF(VALUE(LEFT(E5,2))&gt;30,30,IF(VALUE(MID(E5,4,2))&lt;&gt;2,VALUE(LEFT(E5,2)),IF(VALUE(LEFT(E5,2))&lt;28,VALUE(LEFT(E5,2)),IF(AND(VALUE(LEFT(E5,2))=28,VALUE(MID(E5,7,2))/4=INT(VALUE(MID(E5,7,2))/4)),28,30))))</f>
        <v>30</v>
      </c>
      <c r="L7" s="32"/>
      <c r="M7" s="72">
        <f ca="1" t="shared" si="2"/>
        <v>32874.25</v>
      </c>
      <c r="N7" s="20"/>
      <c r="O7" s="20"/>
      <c r="P7" s="31"/>
      <c r="Q7" s="32"/>
      <c r="R7" s="21"/>
      <c r="S7" s="21"/>
    </row>
    <row r="8" spans="1:19" ht="12.75">
      <c r="A8" s="22">
        <v>4</v>
      </c>
      <c r="B8" s="25">
        <f>INT(G8*360/F8/C8*20+0.5)/20</f>
        <v>13814.45</v>
      </c>
      <c r="C8" s="37">
        <f t="shared" si="0"/>
        <v>0.06</v>
      </c>
      <c r="D8" s="24" t="str">
        <f ca="1" t="shared" si="3"/>
        <v>03.01.92</v>
      </c>
      <c r="E8" s="24" t="str">
        <f ca="1" t="shared" si="4"/>
        <v>14.11.92</v>
      </c>
      <c r="F8" s="14">
        <f t="shared" si="5"/>
        <v>311</v>
      </c>
      <c r="G8" s="25">
        <f>INT(RAND()*10000+5000)/20</f>
        <v>716.05</v>
      </c>
      <c r="H8" s="26">
        <f t="shared" si="1"/>
        <v>465.45</v>
      </c>
      <c r="I8" s="39"/>
      <c r="J8" s="40" t="s">
        <v>10</v>
      </c>
      <c r="K8" s="41">
        <f>K7+K6+K5</f>
        <v>154</v>
      </c>
      <c r="L8" s="32"/>
      <c r="M8" s="72">
        <f ca="1" t="shared" si="2"/>
        <v>33604.75</v>
      </c>
      <c r="N8" s="42"/>
      <c r="O8" s="20"/>
      <c r="P8" s="30"/>
      <c r="Q8" s="32"/>
      <c r="R8" s="21"/>
      <c r="S8" s="21"/>
    </row>
    <row r="9" spans="1:19" ht="12.75">
      <c r="A9" s="22">
        <v>5</v>
      </c>
      <c r="B9" s="23">
        <f>INT(G9*360/F9/C9*20+0.5)/20</f>
        <v>279985.5</v>
      </c>
      <c r="C9" s="13">
        <f t="shared" si="0"/>
        <v>0.065</v>
      </c>
      <c r="D9" s="24" t="str">
        <f ca="1" t="shared" si="3"/>
        <v>25.10.91</v>
      </c>
      <c r="E9" s="24" t="str">
        <f ca="1" t="shared" si="4"/>
        <v>29.11.91</v>
      </c>
      <c r="F9" s="14">
        <f t="shared" si="5"/>
        <v>34</v>
      </c>
      <c r="G9" s="25">
        <f>INT(RAND()*50000+2000)/20</f>
        <v>1718.8</v>
      </c>
      <c r="H9" s="26">
        <f t="shared" si="1"/>
        <v>1117.2</v>
      </c>
      <c r="I9" s="27">
        <f>A12</f>
        <v>8</v>
      </c>
      <c r="J9" s="28">
        <f>VALUE(D12)</f>
        <v>33992</v>
      </c>
      <c r="K9" s="29">
        <f>30-(IF(VALUE(LEFT(D12,2))&gt;30,30,IF(VALUE(MID(D12,4,2))&lt;&gt;2,VALUE(LEFT(D12,2)),IF(VALUE(LEFT(D12,2))&lt;28,VALUE(LEFT(D12,2)),IF(AND(VALUE(LEFT(D12,2))=28,VALUE(MID(D12,7,2))/4=INT(VALUE(MID(D12,7,2))/4)),28,30)))))</f>
        <v>7</v>
      </c>
      <c r="L9" s="30"/>
      <c r="M9" s="72">
        <f ca="1" t="shared" si="2"/>
        <v>33239.5</v>
      </c>
      <c r="O9" s="20"/>
      <c r="P9" s="31"/>
      <c r="Q9" s="32"/>
      <c r="R9" s="21"/>
      <c r="S9" s="21"/>
    </row>
    <row r="10" spans="1:19" ht="12.75">
      <c r="A10" s="22">
        <v>6</v>
      </c>
      <c r="B10" s="23">
        <f>INT(G10*360/F10/C10*20+0.5)/20</f>
        <v>22106.35</v>
      </c>
      <c r="C10" s="13">
        <f t="shared" si="0"/>
        <v>0.0325</v>
      </c>
      <c r="D10" s="24" t="str">
        <f ca="1" t="shared" si="3"/>
        <v>15.10.93</v>
      </c>
      <c r="E10" s="24" t="str">
        <f ca="1" t="shared" si="4"/>
        <v>25.12.93</v>
      </c>
      <c r="F10" s="14">
        <f t="shared" si="5"/>
        <v>70</v>
      </c>
      <c r="G10" s="25">
        <f>INT(RAND()*5000+1000)/20</f>
        <v>139.7</v>
      </c>
      <c r="H10" s="26">
        <f t="shared" si="1"/>
        <v>90.8</v>
      </c>
      <c r="I10" s="34"/>
      <c r="J10" s="35">
        <f>(VALUE(MID(E12,4,2))-VALUE(MID(D12,4,2)))-1</f>
        <v>1</v>
      </c>
      <c r="K10" s="36">
        <f>30*(VALUE(MID(E12,4,2))-VALUE(MID(D12,4,2)))-30</f>
        <v>30</v>
      </c>
      <c r="L10" s="32"/>
      <c r="M10" s="72">
        <f ca="1" t="shared" si="2"/>
        <v>33970</v>
      </c>
      <c r="N10" s="32"/>
      <c r="O10" s="32"/>
      <c r="P10" s="35"/>
      <c r="Q10" s="32"/>
      <c r="R10" s="21"/>
      <c r="S10" s="21"/>
    </row>
    <row r="11" spans="1:19" ht="13.5" thickBot="1">
      <c r="A11" s="22">
        <v>7</v>
      </c>
      <c r="B11" s="25">
        <f>INT(G11*360/F11/C11*20+0.5)/20</f>
        <v>70650.2</v>
      </c>
      <c r="C11" s="37">
        <f t="shared" si="0"/>
        <v>0.0375</v>
      </c>
      <c r="D11" s="24" t="str">
        <f ca="1" t="shared" si="3"/>
        <v>27.06.94</v>
      </c>
      <c r="E11" s="24" t="str">
        <f ca="1" t="shared" si="4"/>
        <v>12.12.94</v>
      </c>
      <c r="F11" s="14">
        <f t="shared" si="5"/>
        <v>165</v>
      </c>
      <c r="G11" s="25">
        <f>INT(RAND()*5000+20000)/20</f>
        <v>1214.3</v>
      </c>
      <c r="H11" s="26">
        <f t="shared" si="1"/>
        <v>789.3</v>
      </c>
      <c r="I11" s="34"/>
      <c r="J11" s="31">
        <f>VALUE(E12)</f>
        <v>34048</v>
      </c>
      <c r="K11" s="38">
        <f>IF(VALUE(LEFT(E12,2))&gt;30,30,IF(VALUE(MID(E12,4,2))&lt;&gt;2,VALUE(LEFT(E12,2)),IF(VALUE(LEFT(E12,2))&lt;28,VALUE(LEFT(E12,2)),IF(AND(VALUE(LEFT(E12,2))=28,VALUE(MID(E12,7,2))/4=INT(VALUE(MID(E12,7,2))/4)),28,30))))</f>
        <v>20</v>
      </c>
      <c r="L11" s="32"/>
      <c r="M11" s="72">
        <f ca="1" t="shared" si="2"/>
        <v>34335.25</v>
      </c>
      <c r="N11" s="32"/>
      <c r="O11" s="32"/>
      <c r="P11" s="31"/>
      <c r="Q11" s="32"/>
      <c r="R11" s="21"/>
      <c r="S11" s="21"/>
    </row>
    <row r="12" spans="1:19" ht="12.75">
      <c r="A12" s="22">
        <v>8</v>
      </c>
      <c r="B12" s="25">
        <f>INT(G12*360/F12/C12*20+0.5)/20</f>
        <v>5442.7</v>
      </c>
      <c r="C12" s="37">
        <f t="shared" si="0"/>
        <v>0.085</v>
      </c>
      <c r="D12" s="24" t="str">
        <f ca="1" t="shared" si="3"/>
        <v>23.01.93</v>
      </c>
      <c r="E12" s="24" t="str">
        <f ca="1" t="shared" si="4"/>
        <v>20.03.93</v>
      </c>
      <c r="F12" s="14">
        <f t="shared" si="5"/>
        <v>57</v>
      </c>
      <c r="G12" s="25">
        <f>INT(RAND()*5000+500)/20</f>
        <v>73.25</v>
      </c>
      <c r="H12" s="26">
        <f t="shared" si="1"/>
        <v>47.6</v>
      </c>
      <c r="I12" s="39"/>
      <c r="J12" s="40" t="s">
        <v>10</v>
      </c>
      <c r="K12" s="41">
        <f>K11+K10+K9</f>
        <v>57</v>
      </c>
      <c r="L12" s="32"/>
      <c r="M12" s="72">
        <f ca="1" t="shared" si="2"/>
        <v>33970</v>
      </c>
      <c r="N12" s="32"/>
      <c r="O12" s="32"/>
      <c r="P12" s="30"/>
      <c r="Q12" s="32"/>
      <c r="R12" s="21"/>
      <c r="S12" s="21"/>
    </row>
    <row r="13" spans="1:19" ht="12.75">
      <c r="A13" s="22">
        <v>9</v>
      </c>
      <c r="B13" s="33">
        <f>INT(RAND()*2000000)/20</f>
        <v>65482.65</v>
      </c>
      <c r="C13" s="13">
        <f t="shared" si="0"/>
        <v>0.045</v>
      </c>
      <c r="D13" s="24" t="str">
        <f ca="1" t="shared" si="3"/>
        <v>20.07.93</v>
      </c>
      <c r="E13" s="24" t="str">
        <f ca="1" t="shared" si="4"/>
        <v>28.10.93</v>
      </c>
      <c r="F13" s="14">
        <f t="shared" si="5"/>
        <v>98</v>
      </c>
      <c r="G13" s="23">
        <f>INT(B13*C13*F13/360*20+0.5)/20</f>
        <v>802.15</v>
      </c>
      <c r="H13" s="26">
        <f t="shared" si="1"/>
        <v>521.4</v>
      </c>
      <c r="I13" s="27">
        <f>A13</f>
        <v>9</v>
      </c>
      <c r="J13" s="28">
        <f>VALUE(D13)</f>
        <v>34170</v>
      </c>
      <c r="K13" s="29">
        <f>30-(IF(VALUE(LEFT(D13,2))&gt;30,30,IF(VALUE(MID(D13,4,2))&lt;&gt;2,VALUE(LEFT(D13,2)),IF(VALUE(LEFT(D13,2))&lt;28,VALUE(LEFT(D13,2)),IF(AND(VALUE(LEFT(D13,2))=28,VALUE(MID(D13,7,2))/4=INT(VALUE(MID(D13,7,2))/4)),28,30)))))</f>
        <v>10</v>
      </c>
      <c r="L13" s="30"/>
      <c r="M13" s="72">
        <f ca="1" t="shared" si="2"/>
        <v>33970</v>
      </c>
      <c r="N13" s="32"/>
      <c r="O13" s="30"/>
      <c r="P13" s="31"/>
      <c r="Q13" s="32"/>
      <c r="R13" s="21"/>
      <c r="S13" s="21"/>
    </row>
    <row r="14" spans="1:19" ht="12.75">
      <c r="A14" s="22">
        <v>10</v>
      </c>
      <c r="B14" s="33">
        <f>INT(RAND()*2000000)/20</f>
        <v>65561.8</v>
      </c>
      <c r="C14" s="13">
        <f t="shared" si="0"/>
        <v>0.03</v>
      </c>
      <c r="D14" s="43" t="s">
        <v>32</v>
      </c>
      <c r="E14" s="43" t="s">
        <v>33</v>
      </c>
      <c r="F14" s="14">
        <f t="shared" si="5"/>
        <v>55</v>
      </c>
      <c r="G14" s="23">
        <f>INT(B14*C14*F14/360*20+0.5)/20</f>
        <v>300.5</v>
      </c>
      <c r="H14" s="26">
        <f t="shared" si="1"/>
        <v>195.35</v>
      </c>
      <c r="I14" s="34"/>
      <c r="J14" s="35">
        <f>(VALUE(MID(E13,4,2))-VALUE(MID(D13,4,2)))-1</f>
        <v>2</v>
      </c>
      <c r="K14" s="36">
        <f>30*(VALUE(MID(E13,4,2))-VALUE(MID(D13,4,2)))-30</f>
        <v>60</v>
      </c>
      <c r="L14" s="32"/>
      <c r="M14" s="73"/>
      <c r="N14" s="32"/>
      <c r="O14" s="32"/>
      <c r="P14" s="35"/>
      <c r="Q14" s="32"/>
      <c r="R14" s="21"/>
      <c r="S14" s="21"/>
    </row>
    <row r="15" spans="1:19" ht="13.5" thickBot="1">
      <c r="A15" s="22">
        <v>11</v>
      </c>
      <c r="B15" s="25">
        <f>INT(G15*360/F15/C15*20+0.5)/20</f>
        <v>35736</v>
      </c>
      <c r="C15" s="37">
        <f t="shared" si="0"/>
        <v>0.075</v>
      </c>
      <c r="D15" s="43" t="s">
        <v>13</v>
      </c>
      <c r="E15" s="43" t="s">
        <v>14</v>
      </c>
      <c r="F15" s="14">
        <f t="shared" si="5"/>
        <v>30</v>
      </c>
      <c r="G15" s="25">
        <f>INT(RAND()*5000+500)/20</f>
        <v>223.35</v>
      </c>
      <c r="H15" s="26">
        <f t="shared" si="1"/>
        <v>145.2</v>
      </c>
      <c r="I15" s="34"/>
      <c r="J15" s="31">
        <f>VALUE(E13)</f>
        <v>34270</v>
      </c>
      <c r="K15" s="38">
        <f>IF(VALUE(LEFT(E13,2))&gt;30,30,IF(VALUE(MID(E13,4,2))&lt;&gt;2,VALUE(LEFT(E13,2)),IF(VALUE(LEFT(E13,2))&lt;28,VALUE(LEFT(E13,2)),IF(AND(VALUE(LEFT(E13,2))=28,VALUE(MID(E13,7,2))/4=INT(VALUE(MID(E13,7,2))/4)),28,30))))</f>
        <v>28</v>
      </c>
      <c r="L15" s="32"/>
      <c r="M15" s="74"/>
      <c r="N15" s="32"/>
      <c r="O15" s="32"/>
      <c r="P15" s="31"/>
      <c r="Q15" s="32"/>
      <c r="R15" s="21"/>
      <c r="S15" s="21"/>
    </row>
    <row r="16" spans="1:19" ht="12.75">
      <c r="A16" s="22">
        <v>12</v>
      </c>
      <c r="B16" s="23">
        <f>INT(G16*360/F16/C16*20+0.5)/20</f>
        <v>57138.45</v>
      </c>
      <c r="C16" s="13">
        <f t="shared" si="0"/>
        <v>0.065</v>
      </c>
      <c r="D16" s="43" t="s">
        <v>12</v>
      </c>
      <c r="E16" s="43" t="s">
        <v>34</v>
      </c>
      <c r="F16" s="14">
        <f t="shared" si="5"/>
        <v>150</v>
      </c>
      <c r="G16" s="25">
        <f>INT(RAND()*50000+2000)/20</f>
        <v>1547.5</v>
      </c>
      <c r="H16" s="26">
        <f t="shared" si="1"/>
        <v>1005.9</v>
      </c>
      <c r="I16" s="39"/>
      <c r="J16" s="40" t="s">
        <v>10</v>
      </c>
      <c r="K16" s="41">
        <f>K15+K14+K13</f>
        <v>98</v>
      </c>
      <c r="L16" s="32"/>
      <c r="M16" s="75"/>
      <c r="N16" s="32"/>
      <c r="O16" s="32"/>
      <c r="P16" s="30"/>
      <c r="Q16" s="32"/>
      <c r="R16" s="21"/>
      <c r="S16" s="21"/>
    </row>
    <row r="17" spans="3:19" ht="12.75">
      <c r="C17" s="78"/>
      <c r="D17" s="78"/>
      <c r="I17" s="21"/>
      <c r="J17" s="21"/>
      <c r="K17" s="21"/>
      <c r="L17" s="32"/>
      <c r="M17" s="76"/>
      <c r="N17" s="32"/>
      <c r="O17" s="32"/>
      <c r="P17" s="32"/>
      <c r="Q17" s="21"/>
      <c r="R17" s="21"/>
      <c r="S17" s="21"/>
    </row>
    <row r="18" spans="4:19" ht="13.5" thickBot="1">
      <c r="D18" s="51"/>
      <c r="H18" s="21"/>
      <c r="I18" s="21"/>
      <c r="J18" s="21"/>
      <c r="K18" s="21"/>
      <c r="L18" s="32"/>
      <c r="M18" s="76"/>
      <c r="N18" s="32"/>
      <c r="O18" s="32"/>
      <c r="P18" s="32"/>
      <c r="Q18" s="21"/>
      <c r="R18" s="21"/>
      <c r="S18" s="21"/>
    </row>
    <row r="19" spans="1:19" ht="13.5" thickBot="1">
      <c r="A19" s="10"/>
      <c r="B19" s="12" t="s">
        <v>2</v>
      </c>
      <c r="C19" s="13" t="s">
        <v>3</v>
      </c>
      <c r="D19" s="12" t="s">
        <v>4</v>
      </c>
      <c r="E19" s="12" t="s">
        <v>5</v>
      </c>
      <c r="F19" s="12" t="s">
        <v>6</v>
      </c>
      <c r="G19" s="12" t="s">
        <v>7</v>
      </c>
      <c r="H19" s="24" t="s">
        <v>8</v>
      </c>
      <c r="I19" s="52"/>
      <c r="J19" s="53">
        <f>J2</f>
        <v>6689</v>
      </c>
      <c r="K19" s="70"/>
      <c r="L19" s="8"/>
      <c r="M19" s="68"/>
      <c r="N19" s="8"/>
      <c r="O19" s="32"/>
      <c r="P19" s="32"/>
      <c r="Q19" s="21"/>
      <c r="R19" s="21"/>
      <c r="S19" s="21"/>
    </row>
    <row r="20" spans="1:19" ht="12.75">
      <c r="A20" s="55">
        <v>1</v>
      </c>
      <c r="B20" s="25">
        <f aca="true" t="shared" si="6" ref="B20:H31">B5</f>
        <v>10716.9</v>
      </c>
      <c r="C20" s="56">
        <f t="shared" si="6"/>
        <v>0.0675</v>
      </c>
      <c r="D20" s="57" t="str">
        <f t="shared" si="6"/>
        <v>26.06.93</v>
      </c>
      <c r="E20" s="57" t="str">
        <f t="shared" si="6"/>
        <v>30.11.93</v>
      </c>
      <c r="F20" s="24">
        <f t="shared" si="6"/>
        <v>154</v>
      </c>
      <c r="G20" s="25">
        <f t="shared" si="6"/>
        <v>309.45</v>
      </c>
      <c r="H20" s="58">
        <f t="shared" si="6"/>
        <v>201.15</v>
      </c>
      <c r="I20" s="27">
        <f>A20</f>
        <v>1</v>
      </c>
      <c r="J20" s="28">
        <f>VALUE(D20)</f>
        <v>34146</v>
      </c>
      <c r="K20" s="29">
        <f>30-(IF(VALUE(LEFT(D20,2))&gt;30,30,IF(VALUE(MID(D20,4,2))&lt;&gt;2,VALUE(LEFT(D20,2)),IF(VALUE(LEFT(D20,2))&lt;28,VALUE(LEFT(D20,2)),IF(AND(VALUE(LEFT(D20,2))=28,VALUE(MID(D20,7,2))/4=INT(VALUE(MID(D20,7,2))/4)),28,30)))))</f>
        <v>4</v>
      </c>
      <c r="O20" s="21"/>
      <c r="P20" s="21"/>
      <c r="Q20" s="21"/>
      <c r="R20" s="21"/>
      <c r="S20" s="21"/>
    </row>
    <row r="21" spans="1:19" ht="12.75">
      <c r="A21" s="55">
        <v>2</v>
      </c>
      <c r="B21" s="25">
        <f t="shared" si="6"/>
        <v>22052.15</v>
      </c>
      <c r="C21" s="56">
        <f t="shared" si="6"/>
        <v>0.0575</v>
      </c>
      <c r="D21" s="57" t="str">
        <f t="shared" si="6"/>
        <v>09.05.94</v>
      </c>
      <c r="E21" s="57" t="str">
        <f t="shared" si="6"/>
        <v>15.09.94</v>
      </c>
      <c r="F21" s="24">
        <f t="shared" si="6"/>
        <v>126</v>
      </c>
      <c r="G21" s="25">
        <f t="shared" si="6"/>
        <v>443.8</v>
      </c>
      <c r="H21" s="58">
        <f t="shared" si="6"/>
        <v>288.45</v>
      </c>
      <c r="I21" s="34"/>
      <c r="J21" s="35">
        <f>(VALUE(MID(E20,4,2))-VALUE(MID(D20,4,2)))-1</f>
        <v>4</v>
      </c>
      <c r="K21" s="36">
        <f>30*(VALUE(MID(E20,4,2))-VALUE(MID(D20,4,2)))-30</f>
        <v>120</v>
      </c>
      <c r="O21" s="21"/>
      <c r="P21" s="21"/>
      <c r="Q21" s="21"/>
      <c r="R21" s="21"/>
      <c r="S21" s="21"/>
    </row>
    <row r="22" spans="1:19" ht="13.5" thickBot="1">
      <c r="A22" s="55">
        <v>3</v>
      </c>
      <c r="B22" s="25">
        <f t="shared" si="6"/>
        <v>28920.05</v>
      </c>
      <c r="C22" s="56">
        <f t="shared" si="6"/>
        <v>0.055</v>
      </c>
      <c r="D22" s="57" t="str">
        <f t="shared" si="6"/>
        <v>20.09.90</v>
      </c>
      <c r="E22" s="57" t="str">
        <f t="shared" si="6"/>
        <v>26.12.90</v>
      </c>
      <c r="F22" s="24">
        <f t="shared" si="6"/>
        <v>96</v>
      </c>
      <c r="G22" s="25">
        <f t="shared" si="6"/>
        <v>424.15</v>
      </c>
      <c r="H22" s="58">
        <f t="shared" si="6"/>
        <v>275.7</v>
      </c>
      <c r="I22" s="34"/>
      <c r="J22" s="31">
        <f>VALUE(E20)</f>
        <v>34303</v>
      </c>
      <c r="K22" s="38">
        <f>IF(VALUE(LEFT(E20,2))&gt;30,30,IF(VALUE(MID(E20,4,2))&lt;&gt;2,VALUE(LEFT(E20,2)),IF(VALUE(LEFT(E20,2))&lt;28,VALUE(LEFT(E20,2)),IF(AND(VALUE(LEFT(E20,2))=28,VALUE(MID(E20,7,2))/4=INT(VALUE(MID(E20,7,2))/4)),28,30))))</f>
        <v>30</v>
      </c>
      <c r="O22" s="21"/>
      <c r="P22" s="21"/>
      <c r="Q22" s="21"/>
      <c r="R22" s="21"/>
      <c r="S22" s="21"/>
    </row>
    <row r="23" spans="1:19" ht="12.75">
      <c r="A23" s="55">
        <v>4</v>
      </c>
      <c r="B23" s="25">
        <f t="shared" si="6"/>
        <v>13814.45</v>
      </c>
      <c r="C23" s="56">
        <f t="shared" si="6"/>
        <v>0.06</v>
      </c>
      <c r="D23" s="57" t="str">
        <f t="shared" si="6"/>
        <v>03.01.92</v>
      </c>
      <c r="E23" s="57" t="str">
        <f t="shared" si="6"/>
        <v>14.11.92</v>
      </c>
      <c r="F23" s="24">
        <f t="shared" si="6"/>
        <v>311</v>
      </c>
      <c r="G23" s="25">
        <f t="shared" si="6"/>
        <v>716.05</v>
      </c>
      <c r="H23" s="58">
        <f t="shared" si="6"/>
        <v>465.45</v>
      </c>
      <c r="I23" s="39"/>
      <c r="J23" s="40" t="s">
        <v>10</v>
      </c>
      <c r="K23" s="41">
        <f>K22+K21+K20</f>
        <v>154</v>
      </c>
      <c r="L23" s="21"/>
      <c r="M23" s="77"/>
      <c r="N23" s="21"/>
      <c r="O23" s="21"/>
      <c r="P23" s="21"/>
      <c r="Q23" s="21"/>
      <c r="R23" s="21"/>
      <c r="S23" s="21"/>
    </row>
    <row r="24" spans="1:19" ht="12.75">
      <c r="A24" s="55">
        <v>5</v>
      </c>
      <c r="B24" s="25">
        <f t="shared" si="6"/>
        <v>279985.5</v>
      </c>
      <c r="C24" s="56">
        <f t="shared" si="6"/>
        <v>0.065</v>
      </c>
      <c r="D24" s="57" t="str">
        <f t="shared" si="6"/>
        <v>25.10.91</v>
      </c>
      <c r="E24" s="57" t="str">
        <f t="shared" si="6"/>
        <v>29.11.91</v>
      </c>
      <c r="F24" s="24">
        <f t="shared" si="6"/>
        <v>34</v>
      </c>
      <c r="G24" s="25">
        <f t="shared" si="6"/>
        <v>1718.8</v>
      </c>
      <c r="H24" s="58">
        <f t="shared" si="6"/>
        <v>1117.2</v>
      </c>
      <c r="I24" s="27">
        <f>A27</f>
        <v>8</v>
      </c>
      <c r="J24" s="28">
        <f>VALUE(D27)</f>
        <v>33992</v>
      </c>
      <c r="K24" s="29">
        <f>30-(IF(VALUE(LEFT(D27,2))&gt;30,30,IF(VALUE(MID(D27,4,2))&lt;&gt;2,VALUE(LEFT(D27,2)),IF(VALUE(LEFT(D27,2))&lt;28,VALUE(LEFT(D27,2)),IF(AND(VALUE(LEFT(D27,2))=28,VALUE(MID(D27,7,2))/4=INT(VALUE(MID(D27,7,2))/4)),28,30)))))</f>
        <v>7</v>
      </c>
      <c r="L24" s="21"/>
      <c r="M24" s="77"/>
      <c r="N24" s="21"/>
      <c r="O24" s="21"/>
      <c r="P24" s="21"/>
      <c r="Q24" s="21"/>
      <c r="R24" s="21"/>
      <c r="S24" s="21"/>
    </row>
    <row r="25" spans="1:19" ht="12.75">
      <c r="A25" s="55">
        <v>6</v>
      </c>
      <c r="B25" s="25">
        <f t="shared" si="6"/>
        <v>22106.35</v>
      </c>
      <c r="C25" s="56">
        <f t="shared" si="6"/>
        <v>0.0325</v>
      </c>
      <c r="D25" s="57" t="str">
        <f t="shared" si="6"/>
        <v>15.10.93</v>
      </c>
      <c r="E25" s="57" t="str">
        <f t="shared" si="6"/>
        <v>25.12.93</v>
      </c>
      <c r="F25" s="24">
        <f t="shared" si="6"/>
        <v>70</v>
      </c>
      <c r="G25" s="25">
        <f t="shared" si="6"/>
        <v>139.7</v>
      </c>
      <c r="H25" s="58">
        <f t="shared" si="6"/>
        <v>90.8</v>
      </c>
      <c r="I25" s="34"/>
      <c r="J25" s="35">
        <f>(VALUE(MID(E27,4,2))-VALUE(MID(D27,4,2)))-1</f>
        <v>1</v>
      </c>
      <c r="K25" s="36">
        <f>30*(VALUE(MID(E27,4,2))-VALUE(MID(D27,4,2)))-30</f>
        <v>30</v>
      </c>
      <c r="L25" s="21"/>
      <c r="M25" s="77"/>
      <c r="N25" s="21"/>
      <c r="O25" s="21"/>
      <c r="P25" s="21"/>
      <c r="Q25" s="21"/>
      <c r="R25" s="21"/>
      <c r="S25" s="21"/>
    </row>
    <row r="26" spans="1:19" ht="13.5" thickBot="1">
      <c r="A26" s="55">
        <v>7</v>
      </c>
      <c r="B26" s="25">
        <f t="shared" si="6"/>
        <v>70650.2</v>
      </c>
      <c r="C26" s="56">
        <f t="shared" si="6"/>
        <v>0.0375</v>
      </c>
      <c r="D26" s="57" t="str">
        <f t="shared" si="6"/>
        <v>27.06.94</v>
      </c>
      <c r="E26" s="57" t="str">
        <f t="shared" si="6"/>
        <v>12.12.94</v>
      </c>
      <c r="F26" s="24">
        <f t="shared" si="6"/>
        <v>165</v>
      </c>
      <c r="G26" s="25">
        <f t="shared" si="6"/>
        <v>1214.3</v>
      </c>
      <c r="H26" s="58">
        <f t="shared" si="6"/>
        <v>789.3</v>
      </c>
      <c r="I26" s="34"/>
      <c r="J26" s="31">
        <f>VALUE(E27)</f>
        <v>34048</v>
      </c>
      <c r="K26" s="38">
        <f>IF(VALUE(LEFT(E27,2))&gt;30,30,IF(VALUE(MID(E27,4,2))&lt;&gt;2,VALUE(LEFT(E27,2)),IF(VALUE(LEFT(E27,2))&lt;28,VALUE(LEFT(E27,2)),IF(AND(VALUE(LEFT(E27,2))=28,VALUE(MID(E27,7,2))/4=INT(VALUE(MID(E27,7,2))/4)),28,30))))</f>
        <v>20</v>
      </c>
      <c r="L26" s="21"/>
      <c r="M26" s="77"/>
      <c r="N26" s="21"/>
      <c r="O26" s="21"/>
      <c r="P26" s="21"/>
      <c r="Q26" s="21"/>
      <c r="R26" s="21"/>
      <c r="S26" s="21"/>
    </row>
    <row r="27" spans="1:19" ht="12.75">
      <c r="A27" s="55">
        <v>8</v>
      </c>
      <c r="B27" s="25">
        <f t="shared" si="6"/>
        <v>5442.7</v>
      </c>
      <c r="C27" s="56">
        <f t="shared" si="6"/>
        <v>0.085</v>
      </c>
      <c r="D27" s="57" t="str">
        <f t="shared" si="6"/>
        <v>23.01.93</v>
      </c>
      <c r="E27" s="57" t="str">
        <f t="shared" si="6"/>
        <v>20.03.93</v>
      </c>
      <c r="F27" s="24">
        <f t="shared" si="6"/>
        <v>57</v>
      </c>
      <c r="G27" s="25">
        <f t="shared" si="6"/>
        <v>73.25</v>
      </c>
      <c r="H27" s="58">
        <f t="shared" si="6"/>
        <v>47.6</v>
      </c>
      <c r="I27" s="39"/>
      <c r="J27" s="40" t="s">
        <v>10</v>
      </c>
      <c r="K27" s="41">
        <f>K26+K25+K24</f>
        <v>57</v>
      </c>
      <c r="L27" s="21"/>
      <c r="M27" s="77"/>
      <c r="N27" s="21"/>
      <c r="O27" s="21"/>
      <c r="P27" s="21"/>
      <c r="Q27" s="21"/>
      <c r="R27" s="21"/>
      <c r="S27" s="21"/>
    </row>
    <row r="28" spans="1:19" ht="12.75">
      <c r="A28" s="55">
        <v>9</v>
      </c>
      <c r="B28" s="25">
        <f t="shared" si="6"/>
        <v>65482.65</v>
      </c>
      <c r="C28" s="56">
        <f t="shared" si="6"/>
        <v>0.045</v>
      </c>
      <c r="D28" s="57" t="str">
        <f t="shared" si="6"/>
        <v>20.07.93</v>
      </c>
      <c r="E28" s="57" t="str">
        <f t="shared" si="6"/>
        <v>28.10.93</v>
      </c>
      <c r="F28" s="24">
        <f t="shared" si="6"/>
        <v>98</v>
      </c>
      <c r="G28" s="25">
        <f t="shared" si="6"/>
        <v>802.15</v>
      </c>
      <c r="H28" s="58">
        <f t="shared" si="6"/>
        <v>521.4</v>
      </c>
      <c r="I28" s="27">
        <f>A28</f>
        <v>9</v>
      </c>
      <c r="J28" s="28">
        <f>VALUE(D28)</f>
        <v>34170</v>
      </c>
      <c r="K28" s="29">
        <f>30-(IF(VALUE(LEFT(D28,2))&gt;30,30,IF(VALUE(MID(D28,4,2))&lt;&gt;2,VALUE(LEFT(D28,2)),IF(VALUE(LEFT(D28,2))&lt;28,VALUE(LEFT(D28,2)),IF(AND(VALUE(LEFT(D28,2))=28,VALUE(MID(D28,7,2))/4=INT(VALUE(MID(D28,7,2))/4)),28,30)))))</f>
        <v>10</v>
      </c>
      <c r="L28" s="21"/>
      <c r="M28" s="77"/>
      <c r="N28" s="21"/>
      <c r="O28" s="21"/>
      <c r="P28" s="21"/>
      <c r="Q28" s="21"/>
      <c r="R28" s="21"/>
      <c r="S28" s="21"/>
    </row>
    <row r="29" spans="1:19" ht="12.75">
      <c r="A29" s="55">
        <v>10</v>
      </c>
      <c r="B29" s="25">
        <f t="shared" si="6"/>
        <v>65561.8</v>
      </c>
      <c r="C29" s="56">
        <f t="shared" si="6"/>
        <v>0.03</v>
      </c>
      <c r="D29" s="57" t="str">
        <f t="shared" si="6"/>
        <v>03.01.96</v>
      </c>
      <c r="E29" s="57" t="str">
        <f t="shared" si="6"/>
        <v>28.02.96</v>
      </c>
      <c r="F29" s="24">
        <f t="shared" si="6"/>
        <v>55</v>
      </c>
      <c r="G29" s="25">
        <f t="shared" si="6"/>
        <v>300.5</v>
      </c>
      <c r="H29" s="58">
        <f t="shared" si="6"/>
        <v>195.35</v>
      </c>
      <c r="I29" s="34"/>
      <c r="J29" s="35">
        <f>(VALUE(MID(E28,4,2))-VALUE(MID(D28,4,2)))-1</f>
        <v>2</v>
      </c>
      <c r="K29" s="36">
        <f>30*(VALUE(MID(E28,4,2))-VALUE(MID(D28,4,2)))-30</f>
        <v>60</v>
      </c>
      <c r="L29" s="21"/>
      <c r="M29" s="77"/>
      <c r="N29" s="21"/>
      <c r="O29" s="21"/>
      <c r="P29" s="21"/>
      <c r="Q29" s="21"/>
      <c r="R29" s="21"/>
      <c r="S29" s="21"/>
    </row>
    <row r="30" spans="1:19" ht="13.5" thickBot="1">
      <c r="A30" s="55">
        <v>11</v>
      </c>
      <c r="B30" s="25">
        <f t="shared" si="6"/>
        <v>35736</v>
      </c>
      <c r="C30" s="56">
        <f t="shared" si="6"/>
        <v>0.075</v>
      </c>
      <c r="D30" s="57" t="str">
        <f t="shared" si="6"/>
        <v>31.01.92</v>
      </c>
      <c r="E30" s="57" t="str">
        <f t="shared" si="6"/>
        <v>29.02.92</v>
      </c>
      <c r="F30" s="24">
        <f t="shared" si="6"/>
        <v>30</v>
      </c>
      <c r="G30" s="25">
        <f t="shared" si="6"/>
        <v>223.35</v>
      </c>
      <c r="H30" s="58">
        <f t="shared" si="6"/>
        <v>145.2</v>
      </c>
      <c r="I30" s="34"/>
      <c r="J30" s="31">
        <f>VALUE(E28)</f>
        <v>34270</v>
      </c>
      <c r="K30" s="38">
        <f>IF(VALUE(LEFT(E28,2))&gt;30,30,IF(VALUE(MID(E28,4,2))&lt;&gt;2,VALUE(LEFT(E28,2)),IF(VALUE(LEFT(E28,2))&lt;28,VALUE(LEFT(E28,2)),IF(AND(VALUE(LEFT(E28,2))=28,VALUE(MID(E28,7,2))/4=INT(VALUE(MID(E28,7,2))/4)),28,30))))</f>
        <v>28</v>
      </c>
      <c r="L30" s="21"/>
      <c r="M30" s="77"/>
      <c r="N30" s="21"/>
      <c r="O30" s="21"/>
      <c r="P30" s="21"/>
      <c r="Q30" s="21"/>
      <c r="R30" s="21"/>
      <c r="S30" s="21"/>
    </row>
    <row r="31" spans="1:19" ht="12.75">
      <c r="A31" s="55">
        <v>12</v>
      </c>
      <c r="B31" s="25">
        <f t="shared" si="6"/>
        <v>57138.45</v>
      </c>
      <c r="C31" s="56">
        <f t="shared" si="6"/>
        <v>0.065</v>
      </c>
      <c r="D31" s="57" t="str">
        <f t="shared" si="6"/>
        <v>28.02.93</v>
      </c>
      <c r="E31" s="57" t="str">
        <f t="shared" si="6"/>
        <v>31.07.93</v>
      </c>
      <c r="F31" s="24">
        <f t="shared" si="6"/>
        <v>150</v>
      </c>
      <c r="G31" s="25">
        <f t="shared" si="6"/>
        <v>1547.5</v>
      </c>
      <c r="H31" s="58">
        <f t="shared" si="6"/>
        <v>1005.9</v>
      </c>
      <c r="I31" s="39"/>
      <c r="J31" s="40" t="s">
        <v>10</v>
      </c>
      <c r="K31" s="41">
        <f>K30+K29+K28</f>
        <v>98</v>
      </c>
      <c r="L31" s="21"/>
      <c r="M31" s="77"/>
      <c r="N31" s="21"/>
      <c r="O31" s="21"/>
      <c r="P31" s="21"/>
      <c r="Q31" s="21"/>
      <c r="R31" s="21"/>
      <c r="S31" s="21"/>
    </row>
    <row r="32" spans="1:19" ht="12.75">
      <c r="A32" s="59"/>
      <c r="B32" s="60"/>
      <c r="C32" s="60"/>
      <c r="D32" s="60"/>
      <c r="E32" s="60"/>
      <c r="F32" s="60"/>
      <c r="G32" s="60"/>
      <c r="H32" s="60"/>
      <c r="I32" s="52"/>
      <c r="J32" s="52"/>
      <c r="K32" s="52"/>
      <c r="L32" s="21"/>
      <c r="M32" s="77"/>
      <c r="N32" s="21"/>
      <c r="O32" s="21"/>
      <c r="P32" s="21"/>
      <c r="Q32" s="21"/>
      <c r="R32" s="21"/>
      <c r="S32" s="21"/>
    </row>
    <row r="33" spans="1:19" ht="12.75">
      <c r="A33" s="61"/>
      <c r="B33" s="60"/>
      <c r="C33" s="60"/>
      <c r="D33" s="60"/>
      <c r="E33" s="60"/>
      <c r="F33" s="60"/>
      <c r="G33" s="60"/>
      <c r="I33" s="62"/>
      <c r="J33" s="31"/>
      <c r="K33" s="32"/>
      <c r="L33" s="21"/>
      <c r="M33" s="77"/>
      <c r="N33" s="21"/>
      <c r="O33" s="21"/>
      <c r="P33" s="21"/>
      <c r="Q33" s="21"/>
      <c r="R33" s="21"/>
      <c r="S33" s="21"/>
    </row>
    <row r="34" spans="1:19" ht="12.75">
      <c r="A34" s="61"/>
      <c r="B34" s="48"/>
      <c r="C34" s="63"/>
      <c r="D34" s="64"/>
      <c r="E34" s="64"/>
      <c r="F34" s="46"/>
      <c r="G34" s="48"/>
      <c r="H34" s="65"/>
      <c r="I34" s="32"/>
      <c r="J34" s="35"/>
      <c r="K34" s="32"/>
      <c r="L34" s="32"/>
      <c r="M34" s="77"/>
      <c r="N34" s="21"/>
      <c r="O34" s="21"/>
      <c r="P34" s="21"/>
      <c r="Q34" s="21"/>
      <c r="R34" s="21"/>
      <c r="S34" s="21"/>
    </row>
    <row r="35" spans="1:19" ht="12.75">
      <c r="A35" s="61"/>
      <c r="B35" s="48"/>
      <c r="C35" s="63"/>
      <c r="D35" s="64"/>
      <c r="E35" s="64"/>
      <c r="F35" s="46"/>
      <c r="G35" s="48"/>
      <c r="H35" s="65"/>
      <c r="I35" s="32"/>
      <c r="J35" s="31"/>
      <c r="K35" s="32"/>
      <c r="L35" s="32"/>
      <c r="M35" s="77"/>
      <c r="N35" s="21"/>
      <c r="O35" s="21"/>
      <c r="P35" s="21"/>
      <c r="Q35" s="21"/>
      <c r="R35" s="21"/>
      <c r="S35" s="21"/>
    </row>
    <row r="36" spans="1:19" ht="12.75">
      <c r="A36" s="61"/>
      <c r="B36" s="48"/>
      <c r="C36" s="63"/>
      <c r="D36" s="64"/>
      <c r="E36" s="64"/>
      <c r="F36" s="46"/>
      <c r="G36" s="48"/>
      <c r="H36" s="65"/>
      <c r="I36" s="32"/>
      <c r="J36" s="30"/>
      <c r="K36" s="32"/>
      <c r="L36" s="32"/>
      <c r="M36" s="77"/>
      <c r="N36" s="21"/>
      <c r="O36" s="21"/>
      <c r="P36" s="21"/>
      <c r="Q36" s="21"/>
      <c r="R36" s="21"/>
      <c r="S36" s="21"/>
    </row>
    <row r="37" spans="1:19" ht="12.75">
      <c r="A37" s="61"/>
      <c r="B37" s="48"/>
      <c r="C37" s="63"/>
      <c r="D37" s="64"/>
      <c r="E37" s="64"/>
      <c r="F37" s="46"/>
      <c r="G37" s="48"/>
      <c r="H37" s="65"/>
      <c r="I37" s="66"/>
      <c r="J37" s="31"/>
      <c r="K37" s="32"/>
      <c r="L37" s="32"/>
      <c r="M37" s="77"/>
      <c r="N37" s="21"/>
      <c r="O37" s="21"/>
      <c r="P37" s="21"/>
      <c r="Q37" s="21"/>
      <c r="R37" s="21"/>
      <c r="S37" s="21"/>
    </row>
    <row r="38" spans="1:19" ht="12.75">
      <c r="A38" s="61"/>
      <c r="B38" s="48"/>
      <c r="C38" s="63"/>
      <c r="D38" s="64"/>
      <c r="E38" s="64"/>
      <c r="F38" s="46"/>
      <c r="G38" s="48"/>
      <c r="H38" s="65"/>
      <c r="I38" s="32"/>
      <c r="J38" s="35"/>
      <c r="K38" s="32"/>
      <c r="L38" s="32"/>
      <c r="M38" s="77"/>
      <c r="N38" s="21"/>
      <c r="O38" s="21"/>
      <c r="P38" s="21"/>
      <c r="Q38" s="21"/>
      <c r="R38" s="21"/>
      <c r="S38" s="21"/>
    </row>
    <row r="39" spans="1:19" ht="12.75">
      <c r="A39" s="61"/>
      <c r="B39" s="48"/>
      <c r="C39" s="63"/>
      <c r="D39" s="64"/>
      <c r="E39" s="64"/>
      <c r="F39" s="46"/>
      <c r="G39" s="48"/>
      <c r="H39" s="65"/>
      <c r="I39" s="32"/>
      <c r="J39" s="31"/>
      <c r="K39" s="32"/>
      <c r="L39" s="32"/>
      <c r="M39" s="77"/>
      <c r="N39" s="21"/>
      <c r="O39" s="21"/>
      <c r="P39" s="21"/>
      <c r="Q39" s="21"/>
      <c r="R39" s="21"/>
      <c r="S39" s="21"/>
    </row>
    <row r="40" spans="1:19" ht="12.75">
      <c r="A40" s="61"/>
      <c r="B40" s="48"/>
      <c r="C40" s="63"/>
      <c r="D40" s="64"/>
      <c r="E40" s="64"/>
      <c r="F40" s="46"/>
      <c r="G40" s="48"/>
      <c r="H40" s="65"/>
      <c r="I40" s="32"/>
      <c r="J40" s="30"/>
      <c r="K40" s="32"/>
      <c r="L40" s="32"/>
      <c r="M40" s="77"/>
      <c r="N40" s="21"/>
      <c r="O40" s="21"/>
      <c r="P40" s="21"/>
      <c r="Q40" s="21"/>
      <c r="R40" s="21"/>
      <c r="S40" s="21"/>
    </row>
    <row r="41" spans="1:12" ht="12.75">
      <c r="A41" s="61"/>
      <c r="B41" s="48"/>
      <c r="C41" s="63"/>
      <c r="D41" s="64"/>
      <c r="E41" s="64"/>
      <c r="F41" s="46"/>
      <c r="G41" s="48"/>
      <c r="H41" s="65"/>
      <c r="I41" s="66"/>
      <c r="J41" s="31"/>
      <c r="K41" s="32"/>
      <c r="L41" s="8"/>
    </row>
    <row r="42" spans="1:12" ht="12.75">
      <c r="A42" s="61"/>
      <c r="B42" s="48"/>
      <c r="C42" s="63"/>
      <c r="D42" s="64"/>
      <c r="E42" s="64"/>
      <c r="F42" s="46"/>
      <c r="G42" s="48"/>
      <c r="H42" s="65"/>
      <c r="I42" s="32"/>
      <c r="J42" s="35"/>
      <c r="K42" s="32"/>
      <c r="L42" s="8"/>
    </row>
    <row r="43" spans="1:12" ht="12.75">
      <c r="A43" s="61"/>
      <c r="B43" s="48"/>
      <c r="C43" s="63"/>
      <c r="D43" s="64"/>
      <c r="E43" s="64"/>
      <c r="F43" s="46"/>
      <c r="G43" s="48"/>
      <c r="H43" s="65"/>
      <c r="I43" s="32"/>
      <c r="J43" s="31"/>
      <c r="K43" s="32"/>
      <c r="L43" s="8"/>
    </row>
    <row r="44" spans="1:12" ht="12.75">
      <c r="A44" s="61"/>
      <c r="B44" s="48"/>
      <c r="C44" s="63"/>
      <c r="D44" s="64"/>
      <c r="E44" s="64"/>
      <c r="F44" s="46"/>
      <c r="G44" s="48"/>
      <c r="H44" s="65"/>
      <c r="I44" s="32"/>
      <c r="J44" s="30"/>
      <c r="K44" s="32"/>
      <c r="L44" s="8"/>
    </row>
    <row r="45" spans="1:12" ht="12.75">
      <c r="A45" s="8"/>
      <c r="B45" s="67"/>
      <c r="C45" s="8"/>
      <c r="D45" s="8"/>
      <c r="E45" s="8"/>
      <c r="F45" s="8"/>
      <c r="G45" s="8"/>
      <c r="H45" s="8"/>
      <c r="I45" s="32"/>
      <c r="J45" s="32"/>
      <c r="K45" s="32"/>
      <c r="L45" s="8"/>
    </row>
    <row r="46" spans="1:12" ht="12.75">
      <c r="A46" s="8"/>
      <c r="B46" s="67"/>
      <c r="C46" s="8"/>
      <c r="D46" s="68"/>
      <c r="E46" s="8"/>
      <c r="F46" s="8"/>
      <c r="G46" s="8"/>
      <c r="H46" s="32"/>
      <c r="I46" s="32"/>
      <c r="J46" s="32"/>
      <c r="K46" s="32"/>
      <c r="L46" s="8"/>
    </row>
    <row r="47" spans="1:12" ht="12.75">
      <c r="A47" s="8"/>
      <c r="B47" s="67"/>
      <c r="C47" s="8"/>
      <c r="D47" s="8"/>
      <c r="E47" s="8"/>
      <c r="F47" s="8"/>
      <c r="G47" s="8"/>
      <c r="H47" s="8"/>
      <c r="I47" s="32"/>
      <c r="J47" s="32"/>
      <c r="K47" s="32"/>
      <c r="L47" s="8"/>
    </row>
    <row r="48" spans="1:12" ht="12.75">
      <c r="A48" s="8"/>
      <c r="B48" s="67"/>
      <c r="C48" s="8"/>
      <c r="D48" s="8"/>
      <c r="E48" s="8"/>
      <c r="F48" s="8"/>
      <c r="G48" s="8"/>
      <c r="H48" s="8"/>
      <c r="I48" s="32"/>
      <c r="J48" s="32"/>
      <c r="K48" s="32"/>
      <c r="L48" s="8"/>
    </row>
    <row r="49" spans="1:12" ht="12.75">
      <c r="A49" s="8"/>
      <c r="B49" s="67"/>
      <c r="C49" s="8"/>
      <c r="D49" s="8"/>
      <c r="E49" s="8"/>
      <c r="F49" s="8"/>
      <c r="G49" s="8"/>
      <c r="H49" s="8"/>
      <c r="I49" s="32"/>
      <c r="J49" s="32"/>
      <c r="K49" s="32"/>
      <c r="L49" s="8"/>
    </row>
    <row r="50" spans="1:12" ht="12.75">
      <c r="A50" s="8"/>
      <c r="B50" s="67"/>
      <c r="C50" s="8"/>
      <c r="D50" s="8"/>
      <c r="E50" s="8"/>
      <c r="F50" s="8"/>
      <c r="G50" s="8"/>
      <c r="H50" s="8"/>
      <c r="I50" s="32"/>
      <c r="J50" s="32"/>
      <c r="K50" s="32"/>
      <c r="L50" s="8"/>
    </row>
    <row r="51" spans="1:12" ht="12.75">
      <c r="A51" s="8"/>
      <c r="B51" s="67"/>
      <c r="C51" s="8"/>
      <c r="D51" s="8"/>
      <c r="E51" s="8"/>
      <c r="F51" s="8"/>
      <c r="G51" s="8"/>
      <c r="H51" s="8"/>
      <c r="I51" s="32"/>
      <c r="J51" s="32"/>
      <c r="K51" s="32"/>
      <c r="L51" s="8"/>
    </row>
    <row r="52" spans="1:12" ht="12.75">
      <c r="A52" s="8"/>
      <c r="B52" s="67"/>
      <c r="C52" s="8"/>
      <c r="D52" s="8"/>
      <c r="E52" s="8"/>
      <c r="F52" s="8"/>
      <c r="G52" s="8"/>
      <c r="H52" s="8"/>
      <c r="I52" s="32"/>
      <c r="J52" s="32"/>
      <c r="K52" s="32"/>
      <c r="L52" s="8"/>
    </row>
    <row r="53" spans="1:12" ht="12.75">
      <c r="A53" s="8"/>
      <c r="B53" s="67"/>
      <c r="C53" s="8"/>
      <c r="D53" s="8"/>
      <c r="E53" s="8"/>
      <c r="F53" s="8"/>
      <c r="G53" s="8"/>
      <c r="H53" s="8"/>
      <c r="I53" s="32"/>
      <c r="J53" s="32"/>
      <c r="K53" s="32"/>
      <c r="L53" s="8"/>
    </row>
    <row r="54" spans="1:12" ht="12.75">
      <c r="A54" s="8"/>
      <c r="B54" s="67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67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67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67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67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67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67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67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67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67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67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67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67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67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67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67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67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67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67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67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67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67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67"/>
      <c r="C79" s="8"/>
      <c r="D79" s="8"/>
      <c r="E79" s="8"/>
      <c r="F79" s="8"/>
      <c r="G79" s="8"/>
      <c r="H79" s="8"/>
      <c r="I79" s="8"/>
      <c r="J79" s="8"/>
      <c r="K79" s="8"/>
      <c r="L79" s="8"/>
    </row>
  </sheetData>
  <printOptions/>
  <pageMargins left="1.18" right="0.5" top="1.27" bottom="1" header="0.511811023" footer="0.79"/>
  <pageSetup horizontalDpi="360" verticalDpi="360" orientation="landscape" paperSize="9" r:id="rId1"/>
  <headerFooter alignWithMargins="0">
    <oddFooter>&amp;R&amp;6&amp;F&amp; [Register]  K. Bertschi 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showGridLines="0" zoomScale="102" zoomScaleNormal="102" workbookViewId="0" topLeftCell="A30">
      <selection activeCell="D48" sqref="D48:E50"/>
    </sheetView>
  </sheetViews>
  <sheetFormatPr defaultColWidth="11.421875" defaultRowHeight="12.75"/>
  <cols>
    <col min="1" max="1" width="4.8515625" style="0" customWidth="1"/>
    <col min="2" max="2" width="13.8515625" style="50" customWidth="1"/>
    <col min="3" max="3" width="7.8515625" style="0" customWidth="1"/>
    <col min="4" max="4" width="8.8515625" style="0" customWidth="1"/>
    <col min="5" max="5" width="9.8515625" style="0" customWidth="1"/>
    <col min="6" max="6" width="6.8515625" style="0" customWidth="1"/>
    <col min="7" max="7" width="12.7109375" style="0" customWidth="1"/>
    <col min="8" max="8" width="13.57421875" style="0" customWidth="1"/>
    <col min="9" max="9" width="7.00390625" style="0" customWidth="1"/>
    <col min="10" max="10" width="15.140625" style="0" customWidth="1"/>
    <col min="11" max="11" width="4.7109375" style="0" customWidth="1"/>
    <col min="12" max="12" width="7.421875" style="0" customWidth="1"/>
    <col min="13" max="13" width="10.00390625" style="51" customWidth="1"/>
    <col min="14" max="14" width="4.00390625" style="0" customWidth="1"/>
    <col min="15" max="16" width="3.8515625" style="0" customWidth="1"/>
    <col min="17" max="17" width="6.00390625" style="0" customWidth="1"/>
  </cols>
  <sheetData>
    <row r="1" ht="13.5" thickBot="1">
      <c r="B1"/>
    </row>
    <row r="2" spans="1:16" ht="21" thickBot="1">
      <c r="A2" s="1"/>
      <c r="B2" s="2" t="s">
        <v>17</v>
      </c>
      <c r="C2" s="3"/>
      <c r="D2" s="4"/>
      <c r="E2" s="4"/>
      <c r="F2" s="4"/>
      <c r="G2" s="4"/>
      <c r="H2" s="4"/>
      <c r="I2" s="5"/>
      <c r="J2" s="6">
        <f ca="1">INT(RAND()*8000)</f>
        <v>2631</v>
      </c>
      <c r="K2" s="7"/>
      <c r="L2" s="8"/>
      <c r="M2" s="47" t="s">
        <v>1</v>
      </c>
      <c r="N2" s="9"/>
      <c r="O2" s="9"/>
      <c r="P2" s="8"/>
    </row>
    <row r="3" spans="1:16" ht="12.75">
      <c r="A3" s="10"/>
      <c r="B3" s="10"/>
      <c r="C3" s="11"/>
      <c r="D3" s="10"/>
      <c r="E3" s="10"/>
      <c r="F3" s="10"/>
      <c r="G3" s="10"/>
      <c r="H3" s="10"/>
      <c r="I3" s="68"/>
      <c r="J3" s="68"/>
      <c r="K3" s="68"/>
      <c r="L3" s="8"/>
      <c r="M3" s="71">
        <v>33970</v>
      </c>
      <c r="N3" s="8"/>
      <c r="O3" s="8"/>
      <c r="P3" s="8"/>
    </row>
    <row r="4" spans="1:19" ht="12.75">
      <c r="A4" s="10"/>
      <c r="B4" s="12" t="s">
        <v>2</v>
      </c>
      <c r="C4" s="13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4" t="s">
        <v>8</v>
      </c>
      <c r="I4" s="79" t="s">
        <v>9</v>
      </c>
      <c r="J4" s="79"/>
      <c r="K4" s="79"/>
      <c r="L4" s="18"/>
      <c r="N4" s="19"/>
      <c r="O4" s="20"/>
      <c r="P4" s="20"/>
      <c r="Q4" s="21"/>
      <c r="R4" s="21"/>
      <c r="S4" s="21"/>
    </row>
    <row r="5" spans="1:19" ht="12.75">
      <c r="A5" s="22">
        <v>1</v>
      </c>
      <c r="B5" s="23">
        <f>INT(G5*360/F5/C5*20+0.5)/20</f>
        <v>65070.95</v>
      </c>
      <c r="C5" s="13">
        <f aca="true" t="shared" si="0" ref="C5:C16">INT(RAND()*24+12)/4/100</f>
        <v>0.045</v>
      </c>
      <c r="D5" s="24" t="str">
        <f aca="true" ca="1" t="shared" si="1" ref="D5:D13">TEXT(INT(M5+RAND()*300),"TT.MM.JJ")</f>
        <v>22.09.93</v>
      </c>
      <c r="E5" s="24" t="str">
        <f aca="true" ca="1" t="shared" si="2" ref="E5:E13">TEXT(INT(VALUE(D5)+31+RAND()*(M5-VALUE(D5)+334)),"TT.MM.JJ")</f>
        <v>23.10.93</v>
      </c>
      <c r="F5" s="14">
        <f aca="true" t="shared" si="3" ref="F5:F16">30-(IF(VALUE(LEFT(D5,2))&gt;30,30,IF(VALUE(MID(D5,4,2))&lt;&gt;2,VALUE(LEFT(D5,2)),IF(VALUE(LEFT(D5,2))&lt;28,VALUE(LEFT(D5,2)),IF(AND(VALUE(LEFT(D5,2))=28,VALUE(MID(D5,7,2))/4=INT(VALUE(MID(D5,7,2))/4)),28,30)))))+(30*(VALUE(MID(E5,4,2))-VALUE(MID(D5,4,2)))-30)+IF(VALUE(LEFT(E5,2))&gt;30,30,IF(VALUE(MID(E5,4,2))&lt;&gt;2,VALUE(LEFT(E5,2)),IF(VALUE(LEFT(E5,2))&lt;28,VALUE(LEFT(E5,2)),IF(AND(VALUE(LEFT(E5,2))=28,VALUE(MID(E5,7,2))/4=INT(VALUE(MID(E5,7,2))/4)),28,30))))</f>
        <v>31</v>
      </c>
      <c r="G5" s="25">
        <f>INT(RAND()*5000+2000)/20</f>
        <v>252.15</v>
      </c>
      <c r="H5" s="26">
        <f aca="true" t="shared" si="4" ref="H5:H16">INT(G5*0.65*20+0.5)/20</f>
        <v>163.9</v>
      </c>
      <c r="I5" s="80">
        <f>A5</f>
        <v>1</v>
      </c>
      <c r="J5" s="74">
        <f>VALUE(D5)</f>
        <v>34234</v>
      </c>
      <c r="K5" s="76">
        <f>30-(IF(VALUE(LEFT(D5,2))&gt;30,30,IF(VALUE(MID(D5,4,2))&lt;&gt;2,VALUE(LEFT(D5,2)),IF(VALUE(LEFT(D5,2))&lt;28,VALUE(LEFT(D5,2)),IF(AND(VALUE(LEFT(D5,2))=28,VALUE(MID(D5,7,2))/4=INT(VALUE(MID(D5,7,2))/4)),28,30)))))</f>
        <v>8</v>
      </c>
      <c r="L5" s="30"/>
      <c r="M5" s="72">
        <f aca="true" ca="1" t="shared" si="5" ref="M5:M13">32509+(INT(RAND()*6+1)*365.25)</f>
        <v>33970</v>
      </c>
      <c r="N5" s="19"/>
      <c r="O5" s="20"/>
      <c r="P5" s="31"/>
      <c r="Q5" s="32"/>
      <c r="R5" s="21"/>
      <c r="S5" s="21"/>
    </row>
    <row r="6" spans="1:19" ht="12.75">
      <c r="A6" s="22">
        <v>2</v>
      </c>
      <c r="B6" s="33">
        <f aca="true" t="shared" si="6" ref="B6:B14">INT(RAND()*2000000)/20</f>
        <v>42449.7</v>
      </c>
      <c r="C6" s="13">
        <f t="shared" si="0"/>
        <v>0.04</v>
      </c>
      <c r="D6" s="24" t="str">
        <f ca="1" t="shared" si="1"/>
        <v>16.08.92</v>
      </c>
      <c r="E6" s="24" t="str">
        <f ca="1" t="shared" si="2"/>
        <v>06.11.92</v>
      </c>
      <c r="F6" s="14">
        <f t="shared" si="3"/>
        <v>80</v>
      </c>
      <c r="G6" s="23">
        <f>INT(B6*C6*F6/360*20+0.5)/20</f>
        <v>377.35</v>
      </c>
      <c r="H6" s="26">
        <f t="shared" si="4"/>
        <v>245.3</v>
      </c>
      <c r="I6" s="76"/>
      <c r="J6" s="73">
        <f>(VALUE(MID(E5,4,2))-VALUE(MID(D5,4,2)))-1</f>
        <v>0</v>
      </c>
      <c r="K6" s="76">
        <f>30*(VALUE(MID(E5,4,2))-VALUE(MID(D5,4,2)))-30</f>
        <v>0</v>
      </c>
      <c r="L6" s="32"/>
      <c r="M6" s="72">
        <f ca="1" t="shared" si="5"/>
        <v>33604.75</v>
      </c>
      <c r="N6" s="20"/>
      <c r="O6" s="20"/>
      <c r="P6" s="35"/>
      <c r="Q6" s="32"/>
      <c r="R6" s="21"/>
      <c r="S6" s="21"/>
    </row>
    <row r="7" spans="1:19" ht="12.75">
      <c r="A7" s="22">
        <v>3</v>
      </c>
      <c r="B7" s="25">
        <f aca="true" t="shared" si="7" ref="B7:B13">INT(G7*360/F7/C7*20+0.5)/20</f>
        <v>67144.6</v>
      </c>
      <c r="C7" s="37">
        <f t="shared" si="0"/>
        <v>0.075</v>
      </c>
      <c r="D7" s="24" t="str">
        <f ca="1" t="shared" si="1"/>
        <v>28.09.90</v>
      </c>
      <c r="E7" s="24" t="str">
        <f ca="1" t="shared" si="2"/>
        <v>07.11.90</v>
      </c>
      <c r="F7" s="14">
        <f t="shared" si="3"/>
        <v>39</v>
      </c>
      <c r="G7" s="25">
        <f>INT(RAND()*10000+5000)/20</f>
        <v>545.55</v>
      </c>
      <c r="H7" s="26">
        <f t="shared" si="4"/>
        <v>354.6</v>
      </c>
      <c r="I7" s="76"/>
      <c r="J7" s="74">
        <f>VALUE(E5)</f>
        <v>34265</v>
      </c>
      <c r="K7" s="76">
        <f>IF(VALUE(LEFT(E5,2))&gt;30,30,IF(VALUE(MID(E5,4,2))&lt;&gt;2,VALUE(LEFT(E5,2)),IF(VALUE(LEFT(E5,2))&lt;28,VALUE(LEFT(E5,2)),IF(AND(VALUE(LEFT(E5,2))=28,VALUE(MID(E5,7,2))/4=INT(VALUE(MID(E5,7,2))/4)),28,30))))</f>
        <v>23</v>
      </c>
      <c r="L7" s="32"/>
      <c r="M7" s="72">
        <f ca="1" t="shared" si="5"/>
        <v>32874.25</v>
      </c>
      <c r="N7" s="20"/>
      <c r="O7" s="20"/>
      <c r="P7" s="31"/>
      <c r="Q7" s="32"/>
      <c r="R7" s="21"/>
      <c r="S7" s="21"/>
    </row>
    <row r="8" spans="1:19" ht="12.75">
      <c r="A8" s="22">
        <v>4</v>
      </c>
      <c r="B8" s="23">
        <f>INT(G8*360/F8/C8*20+0.5)/20</f>
        <v>15519.35</v>
      </c>
      <c r="C8" s="13">
        <f t="shared" si="0"/>
        <v>0.0875</v>
      </c>
      <c r="D8" s="24" t="str">
        <f ca="1" t="shared" si="1"/>
        <v>09.09.95</v>
      </c>
      <c r="E8" s="24" t="str">
        <f ca="1" t="shared" si="2"/>
        <v>13.10.95</v>
      </c>
      <c r="F8" s="14">
        <f t="shared" si="3"/>
        <v>34</v>
      </c>
      <c r="G8" s="25">
        <f>INT(RAND()*5000+2000)/20</f>
        <v>128.25</v>
      </c>
      <c r="H8" s="26">
        <f t="shared" si="4"/>
        <v>83.35</v>
      </c>
      <c r="I8" s="76"/>
      <c r="J8" s="75" t="s">
        <v>10</v>
      </c>
      <c r="K8" s="76">
        <f>K7+K6+K5</f>
        <v>31</v>
      </c>
      <c r="L8" s="32"/>
      <c r="M8" s="72">
        <f ca="1" t="shared" si="5"/>
        <v>34700.5</v>
      </c>
      <c r="N8" s="42"/>
      <c r="O8" s="20"/>
      <c r="P8" s="30"/>
      <c r="Q8" s="32"/>
      <c r="R8" s="21"/>
      <c r="S8" s="21"/>
    </row>
    <row r="9" spans="1:19" ht="12.75">
      <c r="A9" s="22">
        <v>5</v>
      </c>
      <c r="B9" s="33">
        <f t="shared" si="6"/>
        <v>72998.7</v>
      </c>
      <c r="C9" s="13">
        <f t="shared" si="0"/>
        <v>0.0525</v>
      </c>
      <c r="D9" s="24" t="str">
        <f ca="1" t="shared" si="1"/>
        <v>14.09.95</v>
      </c>
      <c r="E9" s="24" t="str">
        <f ca="1" t="shared" si="2"/>
        <v>18.11.95</v>
      </c>
      <c r="F9" s="14">
        <f t="shared" si="3"/>
        <v>64</v>
      </c>
      <c r="G9" s="23">
        <f>INT(B9*C9*F9/360*20+0.5)/20</f>
        <v>681.3</v>
      </c>
      <c r="H9" s="26">
        <f t="shared" si="4"/>
        <v>442.85</v>
      </c>
      <c r="I9" s="80">
        <f>A12</f>
        <v>8</v>
      </c>
      <c r="J9" s="74">
        <f>VALUE(D12)</f>
        <v>33142</v>
      </c>
      <c r="K9" s="76">
        <f>30-(IF(VALUE(LEFT(D12,2))&gt;30,30,IF(VALUE(MID(D12,4,2))&lt;&gt;2,VALUE(LEFT(D12,2)),IF(VALUE(LEFT(D12,2))&lt;28,VALUE(LEFT(D12,2)),IF(AND(VALUE(LEFT(D12,2))=28,VALUE(MID(D12,7,2))/4=INT(VALUE(MID(D12,7,2))/4)),28,30)))))</f>
        <v>4</v>
      </c>
      <c r="L9" s="30"/>
      <c r="M9" s="72">
        <f ca="1" t="shared" si="5"/>
        <v>34700.5</v>
      </c>
      <c r="O9" s="20"/>
      <c r="P9" s="31"/>
      <c r="Q9" s="32"/>
      <c r="R9" s="21"/>
      <c r="S9" s="21"/>
    </row>
    <row r="10" spans="1:19" ht="12.75">
      <c r="A10" s="22">
        <v>6</v>
      </c>
      <c r="B10" s="25">
        <f t="shared" si="7"/>
        <v>19015.15</v>
      </c>
      <c r="C10" s="37">
        <f t="shared" si="0"/>
        <v>0.0875</v>
      </c>
      <c r="D10" s="24" t="str">
        <f ca="1" t="shared" si="1"/>
        <v>01.08.93</v>
      </c>
      <c r="E10" s="24" t="str">
        <f ca="1" t="shared" si="2"/>
        <v>10.10.93</v>
      </c>
      <c r="F10" s="14">
        <f t="shared" si="3"/>
        <v>69</v>
      </c>
      <c r="G10" s="25">
        <f>INT(RAND()*10000+5000)/20</f>
        <v>318.9</v>
      </c>
      <c r="H10" s="26">
        <f t="shared" si="4"/>
        <v>207.3</v>
      </c>
      <c r="I10" s="76"/>
      <c r="J10" s="73">
        <f>(VALUE(MID(E12,4,2))-VALUE(MID(D12,4,2)))-1</f>
        <v>2</v>
      </c>
      <c r="K10" s="76">
        <f>30*(VALUE(MID(E12,4,2))-VALUE(MID(D12,4,2)))-30</f>
        <v>60</v>
      </c>
      <c r="L10" s="32"/>
      <c r="M10" s="72">
        <f ca="1" t="shared" si="5"/>
        <v>33970</v>
      </c>
      <c r="N10" s="32"/>
      <c r="O10" s="32"/>
      <c r="P10" s="35"/>
      <c r="Q10" s="32"/>
      <c r="R10" s="21"/>
      <c r="S10" s="21"/>
    </row>
    <row r="11" spans="1:19" ht="12.75">
      <c r="A11" s="22">
        <v>7</v>
      </c>
      <c r="B11" s="23">
        <f t="shared" si="7"/>
        <v>11436.7</v>
      </c>
      <c r="C11" s="13">
        <f t="shared" si="0"/>
        <v>0.045</v>
      </c>
      <c r="D11" s="24" t="str">
        <f ca="1" t="shared" si="1"/>
        <v>27.05.91</v>
      </c>
      <c r="E11" s="24" t="str">
        <f ca="1" t="shared" si="2"/>
        <v>16.11.91</v>
      </c>
      <c r="F11" s="14">
        <f t="shared" si="3"/>
        <v>169</v>
      </c>
      <c r="G11" s="25">
        <f>INT(RAND()*5000+2000)/20</f>
        <v>241.6</v>
      </c>
      <c r="H11" s="26">
        <f t="shared" si="4"/>
        <v>157.05</v>
      </c>
      <c r="I11" s="76"/>
      <c r="J11" s="74">
        <f>VALUE(E12)</f>
        <v>33236</v>
      </c>
      <c r="K11" s="76">
        <f>IF(VALUE(LEFT(E12,2))&gt;30,30,IF(VALUE(MID(E12,4,2))&lt;&gt;2,VALUE(LEFT(E12,2)),IF(VALUE(LEFT(E12,2))&lt;28,VALUE(LEFT(E12,2)),IF(AND(VALUE(LEFT(E12,2))=28,VALUE(MID(E12,7,2))/4=INT(VALUE(MID(E12,7,2))/4)),28,30))))</f>
        <v>29</v>
      </c>
      <c r="L11" s="32"/>
      <c r="M11" s="72">
        <f ca="1" t="shared" si="5"/>
        <v>33239.5</v>
      </c>
      <c r="N11" s="32"/>
      <c r="O11" s="32"/>
      <c r="P11" s="31"/>
      <c r="Q11" s="32"/>
      <c r="R11" s="21"/>
      <c r="S11" s="21"/>
    </row>
    <row r="12" spans="1:19" ht="12.75">
      <c r="A12" s="22">
        <v>8</v>
      </c>
      <c r="B12" s="33">
        <f t="shared" si="6"/>
        <v>49751.8</v>
      </c>
      <c r="C12" s="13">
        <f t="shared" si="0"/>
        <v>0.05</v>
      </c>
      <c r="D12" s="24" t="str">
        <f ca="1" t="shared" si="1"/>
        <v>26.09.90</v>
      </c>
      <c r="E12" s="24" t="str">
        <f ca="1" t="shared" si="2"/>
        <v>29.12.90</v>
      </c>
      <c r="F12" s="14">
        <f t="shared" si="3"/>
        <v>93</v>
      </c>
      <c r="G12" s="23">
        <f>INT(B12*C12*F12/360*20+0.5)/20</f>
        <v>642.65</v>
      </c>
      <c r="H12" s="26">
        <f t="shared" si="4"/>
        <v>417.7</v>
      </c>
      <c r="I12" s="76"/>
      <c r="J12" s="75" t="s">
        <v>10</v>
      </c>
      <c r="K12" s="76">
        <f>K11+K10+K9</f>
        <v>93</v>
      </c>
      <c r="L12" s="32"/>
      <c r="M12" s="72">
        <f ca="1" t="shared" si="5"/>
        <v>32874.25</v>
      </c>
      <c r="N12" s="32"/>
      <c r="O12" s="32"/>
      <c r="P12" s="30"/>
      <c r="Q12" s="32"/>
      <c r="R12" s="21"/>
      <c r="S12" s="21"/>
    </row>
    <row r="13" spans="1:19" ht="12.75">
      <c r="A13" s="22">
        <v>9</v>
      </c>
      <c r="B13" s="25">
        <f t="shared" si="7"/>
        <v>13032.55</v>
      </c>
      <c r="C13" s="37">
        <f t="shared" si="0"/>
        <v>0.0825</v>
      </c>
      <c r="D13" s="24" t="str">
        <f ca="1" t="shared" si="1"/>
        <v>23.05.92</v>
      </c>
      <c r="E13" s="24" t="str">
        <f ca="1" t="shared" si="2"/>
        <v>19.08.92</v>
      </c>
      <c r="F13" s="14">
        <f t="shared" si="3"/>
        <v>86</v>
      </c>
      <c r="G13" s="25">
        <f>INT(RAND()*10000+5000)/20</f>
        <v>256.85</v>
      </c>
      <c r="H13" s="26">
        <f t="shared" si="4"/>
        <v>166.95</v>
      </c>
      <c r="I13" s="80">
        <f>A13</f>
        <v>9</v>
      </c>
      <c r="J13" s="74">
        <f>VALUE(D13)</f>
        <v>33747</v>
      </c>
      <c r="K13" s="76">
        <f>30-(IF(VALUE(LEFT(D13,2))&gt;30,30,IF(VALUE(MID(D13,4,2))&lt;&gt;2,VALUE(LEFT(D13,2)),IF(VALUE(LEFT(D13,2))&lt;28,VALUE(LEFT(D13,2)),IF(AND(VALUE(LEFT(D13,2))=28,VALUE(MID(D13,7,2))/4=INT(VALUE(MID(D13,7,2))/4)),28,30)))))</f>
        <v>7</v>
      </c>
      <c r="L13" s="30"/>
      <c r="M13" s="72">
        <f ca="1" t="shared" si="5"/>
        <v>33604.75</v>
      </c>
      <c r="N13" s="32"/>
      <c r="O13" s="30"/>
      <c r="P13" s="31"/>
      <c r="Q13" s="32"/>
      <c r="R13" s="21"/>
      <c r="S13" s="21"/>
    </row>
    <row r="14" spans="1:19" ht="12.75">
      <c r="A14" s="22">
        <v>10</v>
      </c>
      <c r="B14" s="33">
        <f t="shared" si="6"/>
        <v>50964.45</v>
      </c>
      <c r="C14" s="13">
        <f t="shared" si="0"/>
        <v>0.055</v>
      </c>
      <c r="D14" s="43" t="s">
        <v>11</v>
      </c>
      <c r="E14" s="43" t="s">
        <v>12</v>
      </c>
      <c r="F14" s="14">
        <f t="shared" si="3"/>
        <v>55</v>
      </c>
      <c r="G14" s="23">
        <f>INT(B14*C14*F14/360*20+0.5)/20</f>
        <v>428.25</v>
      </c>
      <c r="H14" s="26">
        <f t="shared" si="4"/>
        <v>278.35</v>
      </c>
      <c r="I14" s="76"/>
      <c r="J14" s="73">
        <f>(VALUE(MID(E13,4,2))-VALUE(MID(D13,4,2)))-1</f>
        <v>2</v>
      </c>
      <c r="K14" s="76">
        <f>30*(VALUE(MID(E13,4,2))-VALUE(MID(D13,4,2)))-30</f>
        <v>60</v>
      </c>
      <c r="L14" s="32"/>
      <c r="M14" s="73"/>
      <c r="N14" s="32"/>
      <c r="O14" s="32"/>
      <c r="P14" s="35"/>
      <c r="Q14" s="32"/>
      <c r="R14" s="21"/>
      <c r="S14" s="21"/>
    </row>
    <row r="15" spans="1:19" ht="12.75">
      <c r="A15" s="22">
        <v>11</v>
      </c>
      <c r="B15" s="25">
        <f>INT(G15*360/F15/C15*20+0.5)/20</f>
        <v>26514.3</v>
      </c>
      <c r="C15" s="37">
        <f t="shared" si="0"/>
        <v>0.0525</v>
      </c>
      <c r="D15" s="43" t="s">
        <v>13</v>
      </c>
      <c r="E15" s="43" t="s">
        <v>14</v>
      </c>
      <c r="F15" s="14">
        <f t="shared" si="3"/>
        <v>30</v>
      </c>
      <c r="G15" s="25">
        <f>INT(RAND()*5000+500)/20</f>
        <v>116</v>
      </c>
      <c r="H15" s="26">
        <f t="shared" si="4"/>
        <v>75.4</v>
      </c>
      <c r="I15" s="76"/>
      <c r="J15" s="74">
        <f>VALUE(E13)</f>
        <v>33835</v>
      </c>
      <c r="K15" s="76">
        <f>IF(VALUE(LEFT(E13,2))&gt;30,30,IF(VALUE(MID(E13,4,2))&lt;&gt;2,VALUE(LEFT(E13,2)),IF(VALUE(LEFT(E13,2))&lt;28,VALUE(LEFT(E13,2)),IF(AND(VALUE(LEFT(E13,2))=28,VALUE(MID(E13,7,2))/4=INT(VALUE(MID(E13,7,2))/4)),28,30))))</f>
        <v>19</v>
      </c>
      <c r="L15" s="32"/>
      <c r="M15" s="74"/>
      <c r="N15" s="32"/>
      <c r="O15" s="32"/>
      <c r="P15" s="31"/>
      <c r="Q15" s="32"/>
      <c r="R15" s="21"/>
      <c r="S15" s="21"/>
    </row>
    <row r="16" spans="1:19" ht="12.75">
      <c r="A16" s="22">
        <v>12</v>
      </c>
      <c r="B16" s="23">
        <f>INT(G16*360/F16/C16*20+0.5)/20</f>
        <v>12376.3</v>
      </c>
      <c r="C16" s="13">
        <f t="shared" si="0"/>
        <v>0.045</v>
      </c>
      <c r="D16" s="43" t="s">
        <v>15</v>
      </c>
      <c r="E16" s="43" t="s">
        <v>16</v>
      </c>
      <c r="F16" s="14">
        <f t="shared" si="3"/>
        <v>152</v>
      </c>
      <c r="G16" s="25">
        <f>INT(RAND()*50000+2000)/20</f>
        <v>235.15</v>
      </c>
      <c r="H16" s="26">
        <f t="shared" si="4"/>
        <v>152.85</v>
      </c>
      <c r="I16" s="76"/>
      <c r="J16" s="75" t="s">
        <v>10</v>
      </c>
      <c r="K16" s="76">
        <f>K15+K14+K13</f>
        <v>86</v>
      </c>
      <c r="L16" s="32"/>
      <c r="M16" s="75"/>
      <c r="N16" s="32"/>
      <c r="O16" s="32"/>
      <c r="P16" s="30"/>
      <c r="Q16" s="32"/>
      <c r="R16" s="21"/>
      <c r="S16" s="21"/>
    </row>
    <row r="17" spans="2:19" ht="12.75">
      <c r="B17" s="44"/>
      <c r="C17" s="45"/>
      <c r="D17" s="46"/>
      <c r="E17" s="46"/>
      <c r="F17" s="47"/>
      <c r="G17" s="48"/>
      <c r="H17" s="49"/>
      <c r="I17" s="21"/>
      <c r="J17" s="21"/>
      <c r="K17" s="21"/>
      <c r="L17" s="32"/>
      <c r="M17" s="76"/>
      <c r="N17" s="32"/>
      <c r="O17" s="32"/>
      <c r="P17" s="32"/>
      <c r="Q17" s="21"/>
      <c r="R17" s="21"/>
      <c r="S17" s="21"/>
    </row>
    <row r="18" spans="4:19" ht="13.5" thickBot="1">
      <c r="D18" s="51"/>
      <c r="H18" s="21"/>
      <c r="I18" s="21"/>
      <c r="J18" s="21"/>
      <c r="K18" s="21"/>
      <c r="L18" s="32"/>
      <c r="M18" s="76"/>
      <c r="N18" s="32"/>
      <c r="O18" s="32"/>
      <c r="P18" s="32"/>
      <c r="Q18" s="21"/>
      <c r="R18" s="21"/>
      <c r="S18" s="21"/>
    </row>
    <row r="19" spans="1:19" ht="13.5" thickBot="1">
      <c r="A19" s="8"/>
      <c r="B19" s="8"/>
      <c r="C19" s="8"/>
      <c r="D19" s="8"/>
      <c r="E19" s="8"/>
      <c r="F19" s="8"/>
      <c r="G19" s="8"/>
      <c r="H19" s="8"/>
      <c r="I19" s="52"/>
      <c r="J19" s="53">
        <f>J2</f>
        <v>2631</v>
      </c>
      <c r="K19" s="54"/>
      <c r="L19" s="8"/>
      <c r="M19" s="68"/>
      <c r="N19" s="8"/>
      <c r="O19" s="32"/>
      <c r="P19" s="32"/>
      <c r="Q19" s="21"/>
      <c r="R19" s="21"/>
      <c r="S19" s="21"/>
    </row>
    <row r="20" spans="1:19" ht="12.75">
      <c r="A20" s="55">
        <v>1</v>
      </c>
      <c r="B20" s="25">
        <f aca="true" t="shared" si="8" ref="B20:H31">B5</f>
        <v>65070.95</v>
      </c>
      <c r="C20" s="56">
        <f t="shared" si="8"/>
        <v>0.045</v>
      </c>
      <c r="D20" s="57" t="str">
        <f t="shared" si="8"/>
        <v>22.09.93</v>
      </c>
      <c r="E20" s="57" t="str">
        <f t="shared" si="8"/>
        <v>23.10.93</v>
      </c>
      <c r="F20" s="24">
        <f t="shared" si="8"/>
        <v>31</v>
      </c>
      <c r="G20" s="25">
        <f t="shared" si="8"/>
        <v>252.15</v>
      </c>
      <c r="H20" s="58">
        <f t="shared" si="8"/>
        <v>163.9</v>
      </c>
      <c r="I20" s="80">
        <f>A20</f>
        <v>1</v>
      </c>
      <c r="J20" s="74">
        <f>VALUE(D20)</f>
        <v>34234</v>
      </c>
      <c r="K20" s="76">
        <f>30-(IF(VALUE(LEFT(D20,2))&gt;30,30,IF(VALUE(MID(D20,4,2))&lt;&gt;2,VALUE(LEFT(D20,2)),IF(VALUE(LEFT(D20,2))&lt;28,VALUE(LEFT(D20,2)),IF(AND(VALUE(LEFT(D20,2))=28,VALUE(MID(D20,7,2))/4=INT(VALUE(MID(D20,7,2))/4)),28,30)))))</f>
        <v>8</v>
      </c>
      <c r="O20" s="21"/>
      <c r="P20" s="21"/>
      <c r="Q20" s="21"/>
      <c r="R20" s="21"/>
      <c r="S20" s="21"/>
    </row>
    <row r="21" spans="1:19" ht="12.75">
      <c r="A21" s="55">
        <v>2</v>
      </c>
      <c r="B21" s="25">
        <f t="shared" si="8"/>
        <v>42449.7</v>
      </c>
      <c r="C21" s="56">
        <f t="shared" si="8"/>
        <v>0.04</v>
      </c>
      <c r="D21" s="57" t="str">
        <f t="shared" si="8"/>
        <v>16.08.92</v>
      </c>
      <c r="E21" s="57" t="str">
        <f t="shared" si="8"/>
        <v>06.11.92</v>
      </c>
      <c r="F21" s="24">
        <f t="shared" si="8"/>
        <v>80</v>
      </c>
      <c r="G21" s="25">
        <f t="shared" si="8"/>
        <v>377.35</v>
      </c>
      <c r="H21" s="58">
        <f t="shared" si="8"/>
        <v>245.3</v>
      </c>
      <c r="I21" s="76"/>
      <c r="J21" s="73">
        <f>(VALUE(MID(E20,4,2))-VALUE(MID(D20,4,2)))-1</f>
        <v>0</v>
      </c>
      <c r="K21" s="76">
        <f>30*(VALUE(MID(E20,4,2))-VALUE(MID(D20,4,2)))-30</f>
        <v>0</v>
      </c>
      <c r="O21" s="21"/>
      <c r="P21" s="21"/>
      <c r="Q21" s="21"/>
      <c r="R21" s="21"/>
      <c r="S21" s="21"/>
    </row>
    <row r="22" spans="1:19" ht="12.75">
      <c r="A22" s="55">
        <v>3</v>
      </c>
      <c r="B22" s="25">
        <f t="shared" si="8"/>
        <v>67144.6</v>
      </c>
      <c r="C22" s="56">
        <f t="shared" si="8"/>
        <v>0.075</v>
      </c>
      <c r="D22" s="57" t="str">
        <f t="shared" si="8"/>
        <v>28.09.90</v>
      </c>
      <c r="E22" s="57" t="str">
        <f t="shared" si="8"/>
        <v>07.11.90</v>
      </c>
      <c r="F22" s="24">
        <f t="shared" si="8"/>
        <v>39</v>
      </c>
      <c r="G22" s="25">
        <f t="shared" si="8"/>
        <v>545.55</v>
      </c>
      <c r="H22" s="58">
        <f t="shared" si="8"/>
        <v>354.6</v>
      </c>
      <c r="I22" s="76"/>
      <c r="J22" s="74">
        <f>VALUE(E20)</f>
        <v>34265</v>
      </c>
      <c r="K22" s="76">
        <f>IF(VALUE(LEFT(E20,2))&gt;30,30,IF(VALUE(MID(E20,4,2))&lt;&gt;2,VALUE(LEFT(E20,2)),IF(VALUE(LEFT(E20,2))&lt;28,VALUE(LEFT(E20,2)),IF(AND(VALUE(LEFT(E20,2))=28,VALUE(MID(E20,7,2))/4=INT(VALUE(MID(E20,7,2))/4)),28,30))))</f>
        <v>23</v>
      </c>
      <c r="O22" s="21"/>
      <c r="P22" s="21"/>
      <c r="Q22" s="21"/>
      <c r="R22" s="21"/>
      <c r="S22" s="21"/>
    </row>
    <row r="23" spans="1:19" ht="12.75">
      <c r="A23" s="55">
        <v>4</v>
      </c>
      <c r="B23" s="25">
        <f t="shared" si="8"/>
        <v>15519.35</v>
      </c>
      <c r="C23" s="56">
        <f t="shared" si="8"/>
        <v>0.0875</v>
      </c>
      <c r="D23" s="57" t="str">
        <f t="shared" si="8"/>
        <v>09.09.95</v>
      </c>
      <c r="E23" s="57" t="str">
        <f t="shared" si="8"/>
        <v>13.10.95</v>
      </c>
      <c r="F23" s="24">
        <f t="shared" si="8"/>
        <v>34</v>
      </c>
      <c r="G23" s="25">
        <f t="shared" si="8"/>
        <v>128.25</v>
      </c>
      <c r="H23" s="58">
        <f t="shared" si="8"/>
        <v>83.35</v>
      </c>
      <c r="I23" s="76"/>
      <c r="J23" s="75" t="s">
        <v>10</v>
      </c>
      <c r="K23" s="76">
        <f>K22+K21+K20</f>
        <v>31</v>
      </c>
      <c r="L23" s="21"/>
      <c r="M23" s="77"/>
      <c r="N23" s="21"/>
      <c r="O23" s="21"/>
      <c r="P23" s="21"/>
      <c r="Q23" s="21"/>
      <c r="R23" s="21"/>
      <c r="S23" s="21"/>
    </row>
    <row r="24" spans="1:19" ht="12.75">
      <c r="A24" s="55">
        <v>5</v>
      </c>
      <c r="B24" s="25">
        <f t="shared" si="8"/>
        <v>72998.7</v>
      </c>
      <c r="C24" s="56">
        <f t="shared" si="8"/>
        <v>0.0525</v>
      </c>
      <c r="D24" s="57" t="str">
        <f t="shared" si="8"/>
        <v>14.09.95</v>
      </c>
      <c r="E24" s="57" t="str">
        <f t="shared" si="8"/>
        <v>18.11.95</v>
      </c>
      <c r="F24" s="24">
        <f t="shared" si="8"/>
        <v>64</v>
      </c>
      <c r="G24" s="25">
        <f t="shared" si="8"/>
        <v>681.3</v>
      </c>
      <c r="H24" s="58">
        <f t="shared" si="8"/>
        <v>442.85</v>
      </c>
      <c r="I24" s="80">
        <f>A27</f>
        <v>8</v>
      </c>
      <c r="J24" s="74">
        <f>VALUE(D27)</f>
        <v>33142</v>
      </c>
      <c r="K24" s="76">
        <f>30-(IF(VALUE(LEFT(D27,2))&gt;30,30,IF(VALUE(MID(D27,4,2))&lt;&gt;2,VALUE(LEFT(D27,2)),IF(VALUE(LEFT(D27,2))&lt;28,VALUE(LEFT(D27,2)),IF(AND(VALUE(LEFT(D27,2))=28,VALUE(MID(D27,7,2))/4=INT(VALUE(MID(D27,7,2))/4)),28,30)))))</f>
        <v>4</v>
      </c>
      <c r="L24" s="21"/>
      <c r="M24" s="77"/>
      <c r="N24" s="21"/>
      <c r="O24" s="21"/>
      <c r="P24" s="21"/>
      <c r="Q24" s="21"/>
      <c r="R24" s="21"/>
      <c r="S24" s="21"/>
    </row>
    <row r="25" spans="1:19" ht="12.75">
      <c r="A25" s="55">
        <v>6</v>
      </c>
      <c r="B25" s="25">
        <f t="shared" si="8"/>
        <v>19015.15</v>
      </c>
      <c r="C25" s="56">
        <f t="shared" si="8"/>
        <v>0.0875</v>
      </c>
      <c r="D25" s="57" t="str">
        <f t="shared" si="8"/>
        <v>01.08.93</v>
      </c>
      <c r="E25" s="57" t="str">
        <f t="shared" si="8"/>
        <v>10.10.93</v>
      </c>
      <c r="F25" s="24">
        <f t="shared" si="8"/>
        <v>69</v>
      </c>
      <c r="G25" s="25">
        <f t="shared" si="8"/>
        <v>318.9</v>
      </c>
      <c r="H25" s="58">
        <f t="shared" si="8"/>
        <v>207.3</v>
      </c>
      <c r="I25" s="76"/>
      <c r="J25" s="73">
        <f>(VALUE(MID(E27,4,2))-VALUE(MID(D27,4,2)))-1</f>
        <v>2</v>
      </c>
      <c r="K25" s="76">
        <f>30*(VALUE(MID(E27,4,2))-VALUE(MID(D27,4,2)))-30</f>
        <v>60</v>
      </c>
      <c r="L25" s="21"/>
      <c r="M25" s="77"/>
      <c r="N25" s="21"/>
      <c r="O25" s="21"/>
      <c r="P25" s="21"/>
      <c r="Q25" s="21"/>
      <c r="R25" s="21"/>
      <c r="S25" s="21"/>
    </row>
    <row r="26" spans="1:19" ht="12.75">
      <c r="A26" s="55">
        <v>7</v>
      </c>
      <c r="B26" s="25">
        <f t="shared" si="8"/>
        <v>11436.7</v>
      </c>
      <c r="C26" s="56">
        <f t="shared" si="8"/>
        <v>0.045</v>
      </c>
      <c r="D26" s="57" t="str">
        <f t="shared" si="8"/>
        <v>27.05.91</v>
      </c>
      <c r="E26" s="57" t="str">
        <f t="shared" si="8"/>
        <v>16.11.91</v>
      </c>
      <c r="F26" s="24">
        <f t="shared" si="8"/>
        <v>169</v>
      </c>
      <c r="G26" s="25">
        <f t="shared" si="8"/>
        <v>241.6</v>
      </c>
      <c r="H26" s="58">
        <f t="shared" si="8"/>
        <v>157.05</v>
      </c>
      <c r="I26" s="76"/>
      <c r="J26" s="74">
        <f>VALUE(E27)</f>
        <v>33236</v>
      </c>
      <c r="K26" s="76">
        <f>IF(VALUE(LEFT(E27,2))&gt;30,30,IF(VALUE(MID(E27,4,2))&lt;&gt;2,VALUE(LEFT(E27,2)),IF(VALUE(LEFT(E27,2))&lt;28,VALUE(LEFT(E27,2)),IF(AND(VALUE(LEFT(E27,2))=28,VALUE(MID(E27,7,2))/4=INT(VALUE(MID(E27,7,2))/4)),28,30))))</f>
        <v>29</v>
      </c>
      <c r="L26" s="21"/>
      <c r="M26" s="77"/>
      <c r="N26" s="21"/>
      <c r="O26" s="21"/>
      <c r="P26" s="21"/>
      <c r="Q26" s="21"/>
      <c r="R26" s="21"/>
      <c r="S26" s="21"/>
    </row>
    <row r="27" spans="1:19" ht="12.75">
      <c r="A27" s="55">
        <v>8</v>
      </c>
      <c r="B27" s="25">
        <f t="shared" si="8"/>
        <v>49751.8</v>
      </c>
      <c r="C27" s="56">
        <f t="shared" si="8"/>
        <v>0.05</v>
      </c>
      <c r="D27" s="57" t="str">
        <f t="shared" si="8"/>
        <v>26.09.90</v>
      </c>
      <c r="E27" s="57" t="str">
        <f t="shared" si="8"/>
        <v>29.12.90</v>
      </c>
      <c r="F27" s="24">
        <f t="shared" si="8"/>
        <v>93</v>
      </c>
      <c r="G27" s="25">
        <f t="shared" si="8"/>
        <v>642.65</v>
      </c>
      <c r="H27" s="58">
        <f t="shared" si="8"/>
        <v>417.7</v>
      </c>
      <c r="I27" s="76"/>
      <c r="J27" s="75" t="s">
        <v>10</v>
      </c>
      <c r="K27" s="76">
        <f>K26+K25+K24</f>
        <v>93</v>
      </c>
      <c r="L27" s="21"/>
      <c r="M27" s="77"/>
      <c r="N27" s="21"/>
      <c r="O27" s="21"/>
      <c r="P27" s="21"/>
      <c r="Q27" s="21"/>
      <c r="R27" s="21"/>
      <c r="S27" s="21"/>
    </row>
    <row r="28" spans="1:19" ht="12.75">
      <c r="A28" s="55">
        <v>9</v>
      </c>
      <c r="B28" s="25">
        <f t="shared" si="8"/>
        <v>13032.55</v>
      </c>
      <c r="C28" s="56">
        <f t="shared" si="8"/>
        <v>0.0825</v>
      </c>
      <c r="D28" s="57" t="str">
        <f t="shared" si="8"/>
        <v>23.05.92</v>
      </c>
      <c r="E28" s="57" t="str">
        <f t="shared" si="8"/>
        <v>19.08.92</v>
      </c>
      <c r="F28" s="24">
        <f t="shared" si="8"/>
        <v>86</v>
      </c>
      <c r="G28" s="25">
        <f t="shared" si="8"/>
        <v>256.85</v>
      </c>
      <c r="H28" s="58">
        <f t="shared" si="8"/>
        <v>166.95</v>
      </c>
      <c r="I28" s="80">
        <f>A28</f>
        <v>9</v>
      </c>
      <c r="J28" s="74">
        <f>VALUE(D28)</f>
        <v>33747</v>
      </c>
      <c r="K28" s="76">
        <f>30-(IF(VALUE(LEFT(D28,2))&gt;30,30,IF(VALUE(MID(D28,4,2))&lt;&gt;2,VALUE(LEFT(D28,2)),IF(VALUE(LEFT(D28,2))&lt;28,VALUE(LEFT(D28,2)),IF(AND(VALUE(LEFT(D28,2))=28,VALUE(MID(D28,7,2))/4=INT(VALUE(MID(D28,7,2))/4)),28,30)))))</f>
        <v>7</v>
      </c>
      <c r="L28" s="21"/>
      <c r="M28" s="77"/>
      <c r="N28" s="21"/>
      <c r="O28" s="21"/>
      <c r="P28" s="21"/>
      <c r="Q28" s="21"/>
      <c r="R28" s="21"/>
      <c r="S28" s="21"/>
    </row>
    <row r="29" spans="1:19" ht="12.75">
      <c r="A29" s="55">
        <v>10</v>
      </c>
      <c r="B29" s="25">
        <f t="shared" si="8"/>
        <v>50964.45</v>
      </c>
      <c r="C29" s="56">
        <f t="shared" si="8"/>
        <v>0.055</v>
      </c>
      <c r="D29" s="57" t="str">
        <f t="shared" si="8"/>
        <v>05.01.93</v>
      </c>
      <c r="E29" s="57" t="str">
        <f t="shared" si="8"/>
        <v>28.02.93</v>
      </c>
      <c r="F29" s="24">
        <f t="shared" si="8"/>
        <v>55</v>
      </c>
      <c r="G29" s="25">
        <f t="shared" si="8"/>
        <v>428.25</v>
      </c>
      <c r="H29" s="58">
        <f t="shared" si="8"/>
        <v>278.35</v>
      </c>
      <c r="I29" s="76"/>
      <c r="J29" s="73">
        <f>(VALUE(MID(E28,4,2))-VALUE(MID(D28,4,2)))-1</f>
        <v>2</v>
      </c>
      <c r="K29" s="76">
        <f>30*(VALUE(MID(E28,4,2))-VALUE(MID(D28,4,2)))-30</f>
        <v>60</v>
      </c>
      <c r="L29" s="21"/>
      <c r="M29" s="77"/>
      <c r="N29" s="21"/>
      <c r="O29" s="21"/>
      <c r="P29" s="21"/>
      <c r="Q29" s="21"/>
      <c r="R29" s="21"/>
      <c r="S29" s="21"/>
    </row>
    <row r="30" spans="1:19" ht="12.75">
      <c r="A30" s="55">
        <v>11</v>
      </c>
      <c r="B30" s="25">
        <f t="shared" si="8"/>
        <v>26514.3</v>
      </c>
      <c r="C30" s="56">
        <f t="shared" si="8"/>
        <v>0.0525</v>
      </c>
      <c r="D30" s="57" t="str">
        <f t="shared" si="8"/>
        <v>31.01.92</v>
      </c>
      <c r="E30" s="57" t="str">
        <f t="shared" si="8"/>
        <v>29.02.92</v>
      </c>
      <c r="F30" s="24">
        <f t="shared" si="8"/>
        <v>30</v>
      </c>
      <c r="G30" s="25">
        <f t="shared" si="8"/>
        <v>116</v>
      </c>
      <c r="H30" s="58">
        <f t="shared" si="8"/>
        <v>75.4</v>
      </c>
      <c r="I30" s="76"/>
      <c r="J30" s="74">
        <f>VALUE(E28)</f>
        <v>33835</v>
      </c>
      <c r="K30" s="76">
        <f>IF(VALUE(LEFT(E28,2))&gt;30,30,IF(VALUE(MID(E28,4,2))&lt;&gt;2,VALUE(LEFT(E28,2)),IF(VALUE(LEFT(E28,2))&lt;28,VALUE(LEFT(E28,2)),IF(AND(VALUE(LEFT(E28,2))=28,VALUE(MID(E28,7,2))/4=INT(VALUE(MID(E28,7,2))/4)),28,30))))</f>
        <v>19</v>
      </c>
      <c r="L30" s="21"/>
      <c r="M30" s="77"/>
      <c r="N30" s="21"/>
      <c r="O30" s="21"/>
      <c r="P30" s="21"/>
      <c r="Q30" s="21"/>
      <c r="R30" s="21"/>
      <c r="S30" s="21"/>
    </row>
    <row r="31" spans="1:19" ht="12.75">
      <c r="A31" s="55">
        <v>12</v>
      </c>
      <c r="B31" s="25">
        <f t="shared" si="8"/>
        <v>12376.3</v>
      </c>
      <c r="C31" s="56">
        <f t="shared" si="8"/>
        <v>0.045</v>
      </c>
      <c r="D31" s="57" t="str">
        <f t="shared" si="8"/>
        <v>28.02.92</v>
      </c>
      <c r="E31" s="57" t="str">
        <f t="shared" si="8"/>
        <v>31.07.92</v>
      </c>
      <c r="F31" s="24">
        <f t="shared" si="8"/>
        <v>152</v>
      </c>
      <c r="G31" s="25">
        <f t="shared" si="8"/>
        <v>235.15</v>
      </c>
      <c r="H31" s="58">
        <f t="shared" si="8"/>
        <v>152.85</v>
      </c>
      <c r="I31" s="76"/>
      <c r="J31" s="75" t="s">
        <v>10</v>
      </c>
      <c r="K31" s="76">
        <f>K30+K29+K28</f>
        <v>86</v>
      </c>
      <c r="L31" s="21"/>
      <c r="M31" s="77"/>
      <c r="N31" s="21"/>
      <c r="O31" s="21"/>
      <c r="P31" s="21"/>
      <c r="Q31" s="21"/>
      <c r="R31" s="21"/>
      <c r="S31" s="21"/>
    </row>
    <row r="32" spans="1:19" ht="12.75">
      <c r="A32" s="59"/>
      <c r="B32" s="60"/>
      <c r="C32" s="60"/>
      <c r="D32" s="60"/>
      <c r="E32" s="60"/>
      <c r="F32" s="60"/>
      <c r="G32" s="60"/>
      <c r="H32" s="60"/>
      <c r="I32" s="52"/>
      <c r="J32" s="52"/>
      <c r="K32" s="52"/>
      <c r="L32" s="21"/>
      <c r="M32" s="77"/>
      <c r="N32" s="21"/>
      <c r="O32" s="21"/>
      <c r="P32" s="21"/>
      <c r="Q32" s="21"/>
      <c r="R32" s="21"/>
      <c r="S32" s="21"/>
    </row>
    <row r="33" spans="1:19" ht="12.75">
      <c r="A33" s="61"/>
      <c r="B33" s="60"/>
      <c r="C33" s="60"/>
      <c r="D33" s="60"/>
      <c r="E33" s="60"/>
      <c r="F33" s="60"/>
      <c r="G33" s="60"/>
      <c r="I33" s="62"/>
      <c r="J33" s="31"/>
      <c r="K33" s="32"/>
      <c r="L33" s="21"/>
      <c r="M33" s="77"/>
      <c r="N33" s="21"/>
      <c r="O33" s="21"/>
      <c r="P33" s="21"/>
      <c r="Q33" s="21"/>
      <c r="R33" s="21"/>
      <c r="S33" s="21"/>
    </row>
    <row r="34" spans="1:19" ht="12.75">
      <c r="A34" s="61"/>
      <c r="B34" s="48"/>
      <c r="C34" s="63"/>
      <c r="D34" s="64"/>
      <c r="E34" s="64"/>
      <c r="F34" s="46"/>
      <c r="G34" s="48"/>
      <c r="H34" s="65"/>
      <c r="I34" s="32"/>
      <c r="J34" s="35"/>
      <c r="K34" s="32"/>
      <c r="L34" s="32"/>
      <c r="M34" s="77"/>
      <c r="N34" s="21"/>
      <c r="O34" s="21"/>
      <c r="P34" s="21"/>
      <c r="Q34" s="21"/>
      <c r="R34" s="21"/>
      <c r="S34" s="21"/>
    </row>
    <row r="35" spans="2:19" ht="13.5" thickBot="1">
      <c r="B35"/>
      <c r="N35" s="21"/>
      <c r="O35" s="21"/>
      <c r="P35" s="21"/>
      <c r="Q35" s="21"/>
      <c r="R35" s="21"/>
      <c r="S35" s="21"/>
    </row>
    <row r="36" spans="1:19" ht="21" thickBot="1">
      <c r="A36" s="1"/>
      <c r="B36" s="2" t="s">
        <v>18</v>
      </c>
      <c r="C36" s="3"/>
      <c r="D36" s="4"/>
      <c r="E36" s="4"/>
      <c r="F36" s="4"/>
      <c r="G36" s="4"/>
      <c r="H36" s="4"/>
      <c r="I36" s="69"/>
      <c r="J36" s="6">
        <f ca="1">INT(RAND()*8000)</f>
        <v>3678</v>
      </c>
      <c r="K36" s="7"/>
      <c r="L36" s="8"/>
      <c r="M36" s="47" t="s">
        <v>1</v>
      </c>
      <c r="N36" s="21"/>
      <c r="O36" s="21"/>
      <c r="P36" s="21"/>
      <c r="Q36" s="21"/>
      <c r="R36" s="21"/>
      <c r="S36" s="21"/>
    </row>
    <row r="37" spans="1:19" ht="12.75">
      <c r="A37" s="10"/>
      <c r="B37" s="10"/>
      <c r="C37" s="11"/>
      <c r="D37" s="10"/>
      <c r="E37" s="10"/>
      <c r="F37" s="10"/>
      <c r="G37" s="10"/>
      <c r="H37" s="10"/>
      <c r="I37" s="68"/>
      <c r="J37" s="68"/>
      <c r="K37" s="68"/>
      <c r="L37" s="8"/>
      <c r="M37" s="71">
        <v>33970</v>
      </c>
      <c r="N37" s="21"/>
      <c r="O37" s="21"/>
      <c r="P37" s="21"/>
      <c r="Q37" s="21"/>
      <c r="R37" s="21"/>
      <c r="S37" s="21"/>
    </row>
    <row r="38" spans="1:19" ht="12.75">
      <c r="A38" s="10"/>
      <c r="B38" s="12" t="s">
        <v>2</v>
      </c>
      <c r="C38" s="13" t="s">
        <v>3</v>
      </c>
      <c r="D38" s="12" t="s">
        <v>4</v>
      </c>
      <c r="E38" s="12" t="s">
        <v>5</v>
      </c>
      <c r="F38" s="12" t="s">
        <v>6</v>
      </c>
      <c r="G38" s="12" t="s">
        <v>7</v>
      </c>
      <c r="H38" s="14" t="s">
        <v>8</v>
      </c>
      <c r="I38" s="79" t="s">
        <v>9</v>
      </c>
      <c r="J38" s="79"/>
      <c r="K38" s="79"/>
      <c r="L38" s="18"/>
      <c r="N38" s="21"/>
      <c r="O38" s="21"/>
      <c r="P38" s="21"/>
      <c r="Q38" s="21"/>
      <c r="R38" s="21"/>
      <c r="S38" s="21"/>
    </row>
    <row r="39" spans="1:19" ht="12.75">
      <c r="A39" s="22">
        <v>1</v>
      </c>
      <c r="B39" s="25">
        <f aca="true" t="shared" si="9" ref="B39:B46">INT(G39*360/F39/C39*20+0.5)/20</f>
        <v>34801.7</v>
      </c>
      <c r="C39" s="37">
        <f aca="true" t="shared" si="10" ref="C39:C50">INT(RAND()*24+12)/4/100</f>
        <v>0.0475</v>
      </c>
      <c r="D39" s="24" t="str">
        <f aca="true" ca="1" t="shared" si="11" ref="D39:D47">TEXT(INT(M39+RAND()*300),"TT.MM.JJ")</f>
        <v>11.08.93</v>
      </c>
      <c r="E39" s="24" t="str">
        <f aca="true" ca="1" t="shared" si="12" ref="E39:E47">TEXT(INT(VALUE(D39)+31+RAND()*(M39-VALUE(D39)+334)),"TT.MM.JJ")</f>
        <v>02.12.93</v>
      </c>
      <c r="F39" s="14">
        <f aca="true" t="shared" si="13" ref="F39:F50">30-(IF(VALUE(LEFT(D39,2))&gt;30,30,IF(VALUE(MID(D39,4,2))&lt;&gt;2,VALUE(LEFT(D39,2)),IF(VALUE(LEFT(D39,2))&lt;28,VALUE(LEFT(D39,2)),IF(AND(VALUE(LEFT(D39,2))=28,VALUE(MID(D39,7,2))/4=INT(VALUE(MID(D39,7,2))/4)),28,30)))))+(30*(VALUE(MID(E39,4,2))-VALUE(MID(D39,4,2)))-30)+IF(VALUE(LEFT(E39,2))&gt;30,30,IF(VALUE(MID(E39,4,2))&lt;&gt;2,VALUE(LEFT(E39,2)),IF(VALUE(LEFT(E39,2))&lt;28,VALUE(LEFT(E39,2)),IF(AND(VALUE(LEFT(E39,2))=28,VALUE(MID(E39,7,2))/4=INT(VALUE(MID(E39,7,2))/4)),28,30))))</f>
        <v>111</v>
      </c>
      <c r="G39" s="25">
        <f>INT(RAND()*10000+5000)/20</f>
        <v>509.7</v>
      </c>
      <c r="H39" s="26">
        <f aca="true" t="shared" si="14" ref="H39:H50">INT(G39*0.65*20+0.5)/20</f>
        <v>331.3</v>
      </c>
      <c r="I39" s="80">
        <f>A39</f>
        <v>1</v>
      </c>
      <c r="J39" s="74">
        <f>VALUE(D39)</f>
        <v>34192</v>
      </c>
      <c r="K39" s="76">
        <f>30-(IF(VALUE(LEFT(D39,2))&gt;30,30,IF(VALUE(MID(D39,4,2))&lt;&gt;2,VALUE(LEFT(D39,2)),IF(VALUE(LEFT(D39,2))&lt;28,VALUE(LEFT(D39,2)),IF(AND(VALUE(LEFT(D39,2))=28,VALUE(MID(D39,7,2))/4=INT(VALUE(MID(D39,7,2))/4)),28,30)))))</f>
        <v>19</v>
      </c>
      <c r="L39" s="30"/>
      <c r="M39" s="72">
        <f aca="true" ca="1" t="shared" si="15" ref="M39:M47">32509+(INT(RAND()*6+1)*365.25)</f>
        <v>33970</v>
      </c>
      <c r="N39" s="21"/>
      <c r="O39" s="21"/>
      <c r="P39" s="21"/>
      <c r="Q39" s="21"/>
      <c r="R39" s="21"/>
      <c r="S39" s="21"/>
    </row>
    <row r="40" spans="1:19" ht="12.75">
      <c r="A40" s="22">
        <v>2</v>
      </c>
      <c r="B40" s="23">
        <f t="shared" si="9"/>
        <v>7953.2</v>
      </c>
      <c r="C40" s="13">
        <f t="shared" si="10"/>
        <v>0.0675</v>
      </c>
      <c r="D40" s="24" t="str">
        <f ca="1" t="shared" si="11"/>
        <v>18.01.94</v>
      </c>
      <c r="E40" s="24" t="str">
        <f ca="1" t="shared" si="12"/>
        <v>09.07.94</v>
      </c>
      <c r="F40" s="14">
        <f t="shared" si="13"/>
        <v>171</v>
      </c>
      <c r="G40" s="25">
        <f>INT(RAND()*5000+2000)/20</f>
        <v>255</v>
      </c>
      <c r="H40" s="26">
        <f t="shared" si="14"/>
        <v>165.75</v>
      </c>
      <c r="I40" s="76"/>
      <c r="J40" s="73">
        <f>(VALUE(MID(E39,4,2))-VALUE(MID(D39,4,2)))-1</f>
        <v>3</v>
      </c>
      <c r="K40" s="76">
        <f>30*(VALUE(MID(E39,4,2))-VALUE(MID(D39,4,2)))-30</f>
        <v>90</v>
      </c>
      <c r="L40" s="32"/>
      <c r="M40" s="72">
        <f ca="1" t="shared" si="15"/>
        <v>34335.25</v>
      </c>
      <c r="N40" s="21"/>
      <c r="O40" s="21"/>
      <c r="P40" s="21"/>
      <c r="Q40" s="21"/>
      <c r="R40" s="21"/>
      <c r="S40" s="21"/>
    </row>
    <row r="41" spans="1:13" ht="12.75">
      <c r="A41" s="22">
        <v>3</v>
      </c>
      <c r="B41" s="33">
        <f aca="true" t="shared" si="16" ref="B41:B48">INT(RAND()*2000000)/20</f>
        <v>4169.45</v>
      </c>
      <c r="C41" s="13">
        <f t="shared" si="10"/>
        <v>0.07</v>
      </c>
      <c r="D41" s="24" t="str">
        <f ca="1" t="shared" si="11"/>
        <v>13.08.91</v>
      </c>
      <c r="E41" s="24" t="str">
        <f ca="1" t="shared" si="12"/>
        <v>09.12.91</v>
      </c>
      <c r="F41" s="14">
        <f t="shared" si="13"/>
        <v>116</v>
      </c>
      <c r="G41" s="23">
        <f>INT(B41*C41*F41/360*20+0.5)/20</f>
        <v>94.05</v>
      </c>
      <c r="H41" s="26">
        <f t="shared" si="14"/>
        <v>61.15</v>
      </c>
      <c r="I41" s="76"/>
      <c r="J41" s="74">
        <f>VALUE(E39)</f>
        <v>34305</v>
      </c>
      <c r="K41" s="76">
        <f>IF(VALUE(LEFT(E39,2))&gt;30,30,IF(VALUE(MID(E39,4,2))&lt;&gt;2,VALUE(LEFT(E39,2)),IF(VALUE(LEFT(E39,2))&lt;28,VALUE(LEFT(E39,2)),IF(AND(VALUE(LEFT(E39,2))=28,VALUE(MID(E39,7,2))/4=INT(VALUE(MID(E39,7,2))/4)),28,30))))</f>
        <v>2</v>
      </c>
      <c r="L41" s="32"/>
      <c r="M41" s="72">
        <f ca="1" t="shared" si="15"/>
        <v>33239.5</v>
      </c>
    </row>
    <row r="42" spans="1:13" ht="12.75">
      <c r="A42" s="22">
        <v>4</v>
      </c>
      <c r="B42" s="25">
        <f t="shared" si="9"/>
        <v>12409</v>
      </c>
      <c r="C42" s="37">
        <f t="shared" si="10"/>
        <v>0.0525</v>
      </c>
      <c r="D42" s="24" t="str">
        <f ca="1" t="shared" si="11"/>
        <v>10.05.91</v>
      </c>
      <c r="E42" s="24" t="str">
        <f ca="1" t="shared" si="12"/>
        <v>30.09.91</v>
      </c>
      <c r="F42" s="14">
        <f t="shared" si="13"/>
        <v>140</v>
      </c>
      <c r="G42" s="25">
        <f>INT(RAND()*10000+5000)/20</f>
        <v>253.35</v>
      </c>
      <c r="H42" s="26">
        <f t="shared" si="14"/>
        <v>164.7</v>
      </c>
      <c r="I42" s="76"/>
      <c r="J42" s="75" t="s">
        <v>10</v>
      </c>
      <c r="K42" s="76">
        <f>K41+K40+K39</f>
        <v>111</v>
      </c>
      <c r="L42" s="32"/>
      <c r="M42" s="72">
        <f ca="1" t="shared" si="15"/>
        <v>33239.5</v>
      </c>
    </row>
    <row r="43" spans="1:13" ht="12.75">
      <c r="A43" s="22">
        <v>5</v>
      </c>
      <c r="B43" s="23">
        <f t="shared" si="9"/>
        <v>13038.75</v>
      </c>
      <c r="C43" s="13">
        <f t="shared" si="10"/>
        <v>0.0525</v>
      </c>
      <c r="D43" s="24" t="str">
        <f ca="1" t="shared" si="11"/>
        <v>15.08.93</v>
      </c>
      <c r="E43" s="24" t="str">
        <f ca="1" t="shared" si="12"/>
        <v>30.12.93</v>
      </c>
      <c r="F43" s="14">
        <f t="shared" si="13"/>
        <v>135</v>
      </c>
      <c r="G43" s="25">
        <f>INT(RAND()*5000+2000)/20</f>
        <v>256.7</v>
      </c>
      <c r="H43" s="26">
        <f t="shared" si="14"/>
        <v>166.85</v>
      </c>
      <c r="I43" s="80">
        <f>A46</f>
        <v>8</v>
      </c>
      <c r="J43" s="74">
        <f>VALUE(D46)</f>
        <v>33127</v>
      </c>
      <c r="K43" s="76">
        <f>30-(IF(VALUE(LEFT(D46,2))&gt;30,30,IF(VALUE(MID(D46,4,2))&lt;&gt;2,VALUE(LEFT(D46,2)),IF(VALUE(LEFT(D46,2))&lt;28,VALUE(LEFT(D46,2)),IF(AND(VALUE(LEFT(D46,2))=28,VALUE(MID(D46,7,2))/4=INT(VALUE(MID(D46,7,2))/4)),28,30)))))</f>
        <v>19</v>
      </c>
      <c r="L43" s="30"/>
      <c r="M43" s="72">
        <f ca="1" t="shared" si="15"/>
        <v>33970</v>
      </c>
    </row>
    <row r="44" spans="1:13" ht="12.75">
      <c r="A44" s="22">
        <v>6</v>
      </c>
      <c r="B44" s="33">
        <f t="shared" si="16"/>
        <v>55760.7</v>
      </c>
      <c r="C44" s="13">
        <f t="shared" si="10"/>
        <v>0.0575</v>
      </c>
      <c r="D44" s="24" t="str">
        <f ca="1" t="shared" si="11"/>
        <v>05.05.93</v>
      </c>
      <c r="E44" s="24" t="str">
        <f ca="1" t="shared" si="12"/>
        <v>06.10.93</v>
      </c>
      <c r="F44" s="14">
        <f t="shared" si="13"/>
        <v>151</v>
      </c>
      <c r="G44" s="23">
        <f>INT(B44*C44*F44/360*20+0.5)/20</f>
        <v>1344.85</v>
      </c>
      <c r="H44" s="26">
        <f t="shared" si="14"/>
        <v>874.15</v>
      </c>
      <c r="I44" s="76"/>
      <c r="J44" s="73">
        <f>(VALUE(MID(E46,4,2))-VALUE(MID(D46,4,2)))-1</f>
        <v>0</v>
      </c>
      <c r="K44" s="76">
        <f>30*(VALUE(MID(E46,4,2))-VALUE(MID(D46,4,2)))-30</f>
        <v>0</v>
      </c>
      <c r="L44" s="32"/>
      <c r="M44" s="72">
        <f ca="1" t="shared" si="15"/>
        <v>33970</v>
      </c>
    </row>
    <row r="45" spans="1:13" ht="12.75">
      <c r="A45" s="22">
        <v>7</v>
      </c>
      <c r="B45" s="25">
        <f t="shared" si="9"/>
        <v>118202.3</v>
      </c>
      <c r="C45" s="37">
        <f t="shared" si="10"/>
        <v>0.0525</v>
      </c>
      <c r="D45" s="24" t="str">
        <f ca="1" t="shared" si="11"/>
        <v>10.04.93</v>
      </c>
      <c r="E45" s="24" t="str">
        <f ca="1" t="shared" si="12"/>
        <v>17.05.93</v>
      </c>
      <c r="F45" s="14">
        <f t="shared" si="13"/>
        <v>37</v>
      </c>
      <c r="G45" s="25">
        <f>INT(RAND()*10000+5000)/20</f>
        <v>637.8</v>
      </c>
      <c r="H45" s="26">
        <f t="shared" si="14"/>
        <v>414.55</v>
      </c>
      <c r="I45" s="76"/>
      <c r="J45" s="74">
        <f>VALUE(E46)</f>
        <v>33158</v>
      </c>
      <c r="K45" s="76">
        <f>IF(VALUE(LEFT(E46,2))&gt;30,30,IF(VALUE(MID(E46,4,2))&lt;&gt;2,VALUE(LEFT(E46,2)),IF(VALUE(LEFT(E46,2))&lt;28,VALUE(LEFT(E46,2)),IF(AND(VALUE(LEFT(E46,2))=28,VALUE(MID(E46,7,2))/4=INT(VALUE(MID(E46,7,2))/4)),28,30))))</f>
        <v>12</v>
      </c>
      <c r="L45" s="32"/>
      <c r="M45" s="72">
        <f ca="1" t="shared" si="15"/>
        <v>33970</v>
      </c>
    </row>
    <row r="46" spans="1:13" ht="12.75">
      <c r="A46" s="22">
        <v>8</v>
      </c>
      <c r="B46" s="23">
        <f t="shared" si="9"/>
        <v>51939.8</v>
      </c>
      <c r="C46" s="13">
        <f t="shared" si="10"/>
        <v>0.0675</v>
      </c>
      <c r="D46" s="24" t="str">
        <f ca="1" t="shared" si="11"/>
        <v>11.09.90</v>
      </c>
      <c r="E46" s="24" t="str">
        <f ca="1" t="shared" si="12"/>
        <v>12.10.90</v>
      </c>
      <c r="F46" s="14">
        <f t="shared" si="13"/>
        <v>31</v>
      </c>
      <c r="G46" s="25">
        <f>INT(RAND()*5000+2000)/20</f>
        <v>301.9</v>
      </c>
      <c r="H46" s="26">
        <f t="shared" si="14"/>
        <v>196.25</v>
      </c>
      <c r="I46" s="76"/>
      <c r="J46" s="75" t="s">
        <v>10</v>
      </c>
      <c r="K46" s="76">
        <f>K45+K44+K43</f>
        <v>31</v>
      </c>
      <c r="L46" s="32"/>
      <c r="M46" s="72">
        <f ca="1" t="shared" si="15"/>
        <v>32874.25</v>
      </c>
    </row>
    <row r="47" spans="1:13" ht="12.75">
      <c r="A47" s="22">
        <v>9</v>
      </c>
      <c r="B47" s="33">
        <f t="shared" si="16"/>
        <v>36149</v>
      </c>
      <c r="C47" s="13">
        <f t="shared" si="10"/>
        <v>0.0525</v>
      </c>
      <c r="D47" s="24" t="str">
        <f ca="1" t="shared" si="11"/>
        <v>03.07.93</v>
      </c>
      <c r="E47" s="24" t="str">
        <f ca="1" t="shared" si="12"/>
        <v>01.10.93</v>
      </c>
      <c r="F47" s="14">
        <f t="shared" si="13"/>
        <v>88</v>
      </c>
      <c r="G47" s="23">
        <f>INT(B47*C47*F47/360*20+0.5)/20</f>
        <v>463.9</v>
      </c>
      <c r="H47" s="26">
        <f t="shared" si="14"/>
        <v>301.55</v>
      </c>
      <c r="I47" s="80">
        <f>A47</f>
        <v>9</v>
      </c>
      <c r="J47" s="74">
        <f>VALUE(D47)</f>
        <v>34153</v>
      </c>
      <c r="K47" s="76">
        <f>30-(IF(VALUE(LEFT(D47,2))&gt;30,30,IF(VALUE(MID(D47,4,2))&lt;&gt;2,VALUE(LEFT(D47,2)),IF(VALUE(LEFT(D47,2))&lt;28,VALUE(LEFT(D47,2)),IF(AND(VALUE(LEFT(D47,2))=28,VALUE(MID(D47,7,2))/4=INT(VALUE(MID(D47,7,2))/4)),28,30)))))</f>
        <v>27</v>
      </c>
      <c r="L47" s="30"/>
      <c r="M47" s="72">
        <f ca="1" t="shared" si="15"/>
        <v>33970</v>
      </c>
    </row>
    <row r="48" spans="1:13" ht="12.75">
      <c r="A48" s="22">
        <v>10</v>
      </c>
      <c r="B48" s="33">
        <f t="shared" si="16"/>
        <v>31489.3</v>
      </c>
      <c r="C48" s="13">
        <f t="shared" si="10"/>
        <v>0.075</v>
      </c>
      <c r="D48" s="43" t="s">
        <v>11</v>
      </c>
      <c r="E48" s="43" t="s">
        <v>12</v>
      </c>
      <c r="F48" s="14">
        <f t="shared" si="13"/>
        <v>55</v>
      </c>
      <c r="G48" s="23">
        <f>INT(B48*C48*F48/360*20+0.5)/20</f>
        <v>360.8</v>
      </c>
      <c r="H48" s="26">
        <f t="shared" si="14"/>
        <v>234.5</v>
      </c>
      <c r="I48" s="76"/>
      <c r="J48" s="73">
        <f>(VALUE(MID(E47,4,2))-VALUE(MID(D47,4,2)))-1</f>
        <v>2</v>
      </c>
      <c r="K48" s="76">
        <f>30*(VALUE(MID(E47,4,2))-VALUE(MID(D47,4,2)))-30</f>
        <v>60</v>
      </c>
      <c r="L48" s="32"/>
      <c r="M48" s="73"/>
    </row>
    <row r="49" spans="1:13" ht="12.75">
      <c r="A49" s="22">
        <v>11</v>
      </c>
      <c r="B49" s="25">
        <f>INT(G49*360/F49/C49*20+0.5)/20</f>
        <v>32990</v>
      </c>
      <c r="C49" s="37">
        <f t="shared" si="10"/>
        <v>0.06</v>
      </c>
      <c r="D49" s="43" t="s">
        <v>13</v>
      </c>
      <c r="E49" s="43" t="s">
        <v>14</v>
      </c>
      <c r="F49" s="14">
        <f t="shared" si="13"/>
        <v>30</v>
      </c>
      <c r="G49" s="25">
        <f>INT(RAND()*5000+500)/20</f>
        <v>164.95</v>
      </c>
      <c r="H49" s="26">
        <f t="shared" si="14"/>
        <v>107.2</v>
      </c>
      <c r="I49" s="76"/>
      <c r="J49" s="74">
        <f>VALUE(E47)</f>
        <v>34243</v>
      </c>
      <c r="K49" s="76">
        <f>IF(VALUE(LEFT(E47,2))&gt;30,30,IF(VALUE(MID(E47,4,2))&lt;&gt;2,VALUE(LEFT(E47,2)),IF(VALUE(LEFT(E47,2))&lt;28,VALUE(LEFT(E47,2)),IF(AND(VALUE(LEFT(E47,2))=28,VALUE(MID(E47,7,2))/4=INT(VALUE(MID(E47,7,2))/4)),28,30))))</f>
        <v>1</v>
      </c>
      <c r="L49" s="32"/>
      <c r="M49" s="74"/>
    </row>
    <row r="50" spans="1:13" ht="12.75">
      <c r="A50" s="22">
        <v>12</v>
      </c>
      <c r="B50" s="23">
        <f>INT(G50*360/F50/C50*20+0.5)/20</f>
        <v>127238.35</v>
      </c>
      <c r="C50" s="13">
        <f t="shared" si="10"/>
        <v>0.035</v>
      </c>
      <c r="D50" s="43" t="s">
        <v>15</v>
      </c>
      <c r="E50" s="43" t="s">
        <v>16</v>
      </c>
      <c r="F50" s="14">
        <f t="shared" si="13"/>
        <v>152</v>
      </c>
      <c r="G50" s="25">
        <f>INT(RAND()*50000+2000)/20</f>
        <v>1880.3</v>
      </c>
      <c r="H50" s="26">
        <f t="shared" si="14"/>
        <v>1222.2</v>
      </c>
      <c r="I50" s="76"/>
      <c r="J50" s="75" t="s">
        <v>10</v>
      </c>
      <c r="K50" s="76">
        <f>K49+K48+K47</f>
        <v>88</v>
      </c>
      <c r="L50" s="32"/>
      <c r="M50" s="75"/>
    </row>
    <row r="51" spans="2:13" ht="12.75">
      <c r="B51" s="44"/>
      <c r="C51" s="45"/>
      <c r="D51" s="46"/>
      <c r="E51" s="46"/>
      <c r="F51" s="47"/>
      <c r="G51" s="48"/>
      <c r="H51" s="49"/>
      <c r="I51" s="76"/>
      <c r="J51" s="76"/>
      <c r="K51" s="76"/>
      <c r="L51" s="32"/>
      <c r="M51" s="76"/>
    </row>
    <row r="52" spans="4:13" ht="13.5" thickBot="1">
      <c r="D52" s="51"/>
      <c r="H52" s="21"/>
      <c r="I52" s="21"/>
      <c r="J52" s="21"/>
      <c r="K52" s="21"/>
      <c r="L52" s="32"/>
      <c r="M52" s="76"/>
    </row>
    <row r="53" spans="1:13" ht="13.5" thickBot="1">
      <c r="A53" s="8"/>
      <c r="B53" s="8"/>
      <c r="C53" s="8"/>
      <c r="D53" s="8"/>
      <c r="E53" s="8"/>
      <c r="F53" s="8"/>
      <c r="G53" s="8"/>
      <c r="H53" s="8"/>
      <c r="I53" s="52"/>
      <c r="J53" s="53">
        <f>J36</f>
        <v>3678</v>
      </c>
      <c r="K53" s="70"/>
      <c r="L53" s="8"/>
      <c r="M53" s="68"/>
    </row>
    <row r="54" spans="1:11" ht="12.75">
      <c r="A54" s="55">
        <v>1</v>
      </c>
      <c r="B54" s="25">
        <f aca="true" t="shared" si="17" ref="B54:H65">B39</f>
        <v>34801.7</v>
      </c>
      <c r="C54" s="56">
        <f t="shared" si="17"/>
        <v>0.0475</v>
      </c>
      <c r="D54" s="57" t="str">
        <f t="shared" si="17"/>
        <v>11.08.93</v>
      </c>
      <c r="E54" s="57" t="str">
        <f t="shared" si="17"/>
        <v>02.12.93</v>
      </c>
      <c r="F54" s="24">
        <f t="shared" si="17"/>
        <v>111</v>
      </c>
      <c r="G54" s="25">
        <f t="shared" si="17"/>
        <v>509.7</v>
      </c>
      <c r="H54" s="58">
        <f t="shared" si="17"/>
        <v>331.3</v>
      </c>
      <c r="I54" s="80">
        <f>A54</f>
        <v>1</v>
      </c>
      <c r="J54" s="74">
        <f>VALUE(D54)</f>
        <v>34192</v>
      </c>
      <c r="K54" s="76">
        <f>30-(IF(VALUE(LEFT(D54,2))&gt;30,30,IF(VALUE(MID(D54,4,2))&lt;&gt;2,VALUE(LEFT(D54,2)),IF(VALUE(LEFT(D54,2))&lt;28,VALUE(LEFT(D54,2)),IF(AND(VALUE(LEFT(D54,2))=28,VALUE(MID(D54,7,2))/4=INT(VALUE(MID(D54,7,2))/4)),28,30)))))</f>
        <v>19</v>
      </c>
    </row>
    <row r="55" spans="1:11" ht="12.75">
      <c r="A55" s="55">
        <v>2</v>
      </c>
      <c r="B55" s="25">
        <f t="shared" si="17"/>
        <v>7953.2</v>
      </c>
      <c r="C55" s="56">
        <f t="shared" si="17"/>
        <v>0.0675</v>
      </c>
      <c r="D55" s="57" t="str">
        <f t="shared" si="17"/>
        <v>18.01.94</v>
      </c>
      <c r="E55" s="57" t="str">
        <f t="shared" si="17"/>
        <v>09.07.94</v>
      </c>
      <c r="F55" s="24">
        <f t="shared" si="17"/>
        <v>171</v>
      </c>
      <c r="G55" s="25">
        <f t="shared" si="17"/>
        <v>255</v>
      </c>
      <c r="H55" s="58">
        <f t="shared" si="17"/>
        <v>165.75</v>
      </c>
      <c r="I55" s="76"/>
      <c r="J55" s="73">
        <f>(VALUE(MID(E54,4,2))-VALUE(MID(D54,4,2)))-1</f>
        <v>3</v>
      </c>
      <c r="K55" s="76">
        <f>30*(VALUE(MID(E54,4,2))-VALUE(MID(D54,4,2)))-30</f>
        <v>90</v>
      </c>
    </row>
    <row r="56" spans="1:11" ht="12.75">
      <c r="A56" s="55">
        <v>3</v>
      </c>
      <c r="B56" s="25">
        <f t="shared" si="17"/>
        <v>4169.45</v>
      </c>
      <c r="C56" s="56">
        <f t="shared" si="17"/>
        <v>0.07</v>
      </c>
      <c r="D56" s="57" t="str">
        <f t="shared" si="17"/>
        <v>13.08.91</v>
      </c>
      <c r="E56" s="57" t="str">
        <f t="shared" si="17"/>
        <v>09.12.91</v>
      </c>
      <c r="F56" s="24">
        <f t="shared" si="17"/>
        <v>116</v>
      </c>
      <c r="G56" s="25">
        <f t="shared" si="17"/>
        <v>94.05</v>
      </c>
      <c r="H56" s="58">
        <f t="shared" si="17"/>
        <v>61.15</v>
      </c>
      <c r="I56" s="76"/>
      <c r="J56" s="74">
        <f>VALUE(E54)</f>
        <v>34305</v>
      </c>
      <c r="K56" s="76">
        <f>IF(VALUE(LEFT(E54,2))&gt;30,30,IF(VALUE(MID(E54,4,2))&lt;&gt;2,VALUE(LEFT(E54,2)),IF(VALUE(LEFT(E54,2))&lt;28,VALUE(LEFT(E54,2)),IF(AND(VALUE(LEFT(E54,2))=28,VALUE(MID(E54,7,2))/4=INT(VALUE(MID(E54,7,2))/4)),28,30))))</f>
        <v>2</v>
      </c>
    </row>
    <row r="57" spans="1:13" ht="12.75">
      <c r="A57" s="55">
        <v>4</v>
      </c>
      <c r="B57" s="25">
        <f t="shared" si="17"/>
        <v>12409</v>
      </c>
      <c r="C57" s="56">
        <f t="shared" si="17"/>
        <v>0.0525</v>
      </c>
      <c r="D57" s="57" t="str">
        <f t="shared" si="17"/>
        <v>10.05.91</v>
      </c>
      <c r="E57" s="57" t="str">
        <f t="shared" si="17"/>
        <v>30.09.91</v>
      </c>
      <c r="F57" s="24">
        <f t="shared" si="17"/>
        <v>140</v>
      </c>
      <c r="G57" s="25">
        <f t="shared" si="17"/>
        <v>253.35</v>
      </c>
      <c r="H57" s="58">
        <f t="shared" si="17"/>
        <v>164.7</v>
      </c>
      <c r="I57" s="76"/>
      <c r="J57" s="75" t="s">
        <v>10</v>
      </c>
      <c r="K57" s="76">
        <f>K56+K55+K54</f>
        <v>111</v>
      </c>
      <c r="L57" s="21"/>
      <c r="M57" s="77"/>
    </row>
    <row r="58" spans="1:13" ht="12.75">
      <c r="A58" s="55">
        <v>5</v>
      </c>
      <c r="B58" s="25">
        <f t="shared" si="17"/>
        <v>13038.75</v>
      </c>
      <c r="C58" s="56">
        <f t="shared" si="17"/>
        <v>0.0525</v>
      </c>
      <c r="D58" s="57" t="str">
        <f t="shared" si="17"/>
        <v>15.08.93</v>
      </c>
      <c r="E58" s="57" t="str">
        <f t="shared" si="17"/>
        <v>30.12.93</v>
      </c>
      <c r="F58" s="24">
        <f t="shared" si="17"/>
        <v>135</v>
      </c>
      <c r="G58" s="25">
        <f t="shared" si="17"/>
        <v>256.7</v>
      </c>
      <c r="H58" s="58">
        <f t="shared" si="17"/>
        <v>166.85</v>
      </c>
      <c r="I58" s="80">
        <f>A61</f>
        <v>8</v>
      </c>
      <c r="J58" s="74">
        <f>VALUE(D61)</f>
        <v>33127</v>
      </c>
      <c r="K58" s="76">
        <f>30-(IF(VALUE(LEFT(D61,2))&gt;30,30,IF(VALUE(MID(D61,4,2))&lt;&gt;2,VALUE(LEFT(D61,2)),IF(VALUE(LEFT(D61,2))&lt;28,VALUE(LEFT(D61,2)),IF(AND(VALUE(LEFT(D61,2))=28,VALUE(MID(D61,7,2))/4=INT(VALUE(MID(D61,7,2))/4)),28,30)))))</f>
        <v>19</v>
      </c>
      <c r="L58" s="21"/>
      <c r="M58" s="77"/>
    </row>
    <row r="59" spans="1:13" ht="12.75">
      <c r="A59" s="55">
        <v>6</v>
      </c>
      <c r="B59" s="25">
        <f t="shared" si="17"/>
        <v>55760.7</v>
      </c>
      <c r="C59" s="56">
        <f t="shared" si="17"/>
        <v>0.0575</v>
      </c>
      <c r="D59" s="57" t="str">
        <f t="shared" si="17"/>
        <v>05.05.93</v>
      </c>
      <c r="E59" s="57" t="str">
        <f t="shared" si="17"/>
        <v>06.10.93</v>
      </c>
      <c r="F59" s="24">
        <f t="shared" si="17"/>
        <v>151</v>
      </c>
      <c r="G59" s="25">
        <f t="shared" si="17"/>
        <v>1344.85</v>
      </c>
      <c r="H59" s="58">
        <f t="shared" si="17"/>
        <v>874.15</v>
      </c>
      <c r="I59" s="76"/>
      <c r="J59" s="73">
        <f>(VALUE(MID(E61,4,2))-VALUE(MID(D61,4,2)))-1</f>
        <v>0</v>
      </c>
      <c r="K59" s="76">
        <f>30*(VALUE(MID(E61,4,2))-VALUE(MID(D61,4,2)))-30</f>
        <v>0</v>
      </c>
      <c r="L59" s="21"/>
      <c r="M59" s="77"/>
    </row>
    <row r="60" spans="1:13" ht="12.75">
      <c r="A60" s="55">
        <v>7</v>
      </c>
      <c r="B60" s="25">
        <f t="shared" si="17"/>
        <v>118202.3</v>
      </c>
      <c r="C60" s="56">
        <f t="shared" si="17"/>
        <v>0.0525</v>
      </c>
      <c r="D60" s="57" t="str">
        <f t="shared" si="17"/>
        <v>10.04.93</v>
      </c>
      <c r="E60" s="57" t="str">
        <f t="shared" si="17"/>
        <v>17.05.93</v>
      </c>
      <c r="F60" s="24">
        <f t="shared" si="17"/>
        <v>37</v>
      </c>
      <c r="G60" s="25">
        <f t="shared" si="17"/>
        <v>637.8</v>
      </c>
      <c r="H60" s="58">
        <f t="shared" si="17"/>
        <v>414.55</v>
      </c>
      <c r="I60" s="76"/>
      <c r="J60" s="74">
        <f>VALUE(E61)</f>
        <v>33158</v>
      </c>
      <c r="K60" s="76">
        <f>IF(VALUE(LEFT(E61,2))&gt;30,30,IF(VALUE(MID(E61,4,2))&lt;&gt;2,VALUE(LEFT(E61,2)),IF(VALUE(LEFT(E61,2))&lt;28,VALUE(LEFT(E61,2)),IF(AND(VALUE(LEFT(E61,2))=28,VALUE(MID(E61,7,2))/4=INT(VALUE(MID(E61,7,2))/4)),28,30))))</f>
        <v>12</v>
      </c>
      <c r="L60" s="21"/>
      <c r="M60" s="77"/>
    </row>
    <row r="61" spans="1:13" ht="12.75">
      <c r="A61" s="55">
        <v>8</v>
      </c>
      <c r="B61" s="25">
        <f t="shared" si="17"/>
        <v>51939.8</v>
      </c>
      <c r="C61" s="56">
        <f t="shared" si="17"/>
        <v>0.0675</v>
      </c>
      <c r="D61" s="57" t="str">
        <f t="shared" si="17"/>
        <v>11.09.90</v>
      </c>
      <c r="E61" s="57" t="str">
        <f t="shared" si="17"/>
        <v>12.10.90</v>
      </c>
      <c r="F61" s="24">
        <f t="shared" si="17"/>
        <v>31</v>
      </c>
      <c r="G61" s="25">
        <f t="shared" si="17"/>
        <v>301.9</v>
      </c>
      <c r="H61" s="58">
        <f t="shared" si="17"/>
        <v>196.25</v>
      </c>
      <c r="I61" s="76"/>
      <c r="J61" s="75" t="s">
        <v>10</v>
      </c>
      <c r="K61" s="76">
        <f>K60+K59+K58</f>
        <v>31</v>
      </c>
      <c r="L61" s="21"/>
      <c r="M61" s="77"/>
    </row>
    <row r="62" spans="1:13" ht="12.75">
      <c r="A62" s="55">
        <v>9</v>
      </c>
      <c r="B62" s="25">
        <f t="shared" si="17"/>
        <v>36149</v>
      </c>
      <c r="C62" s="56">
        <f t="shared" si="17"/>
        <v>0.0525</v>
      </c>
      <c r="D62" s="57" t="str">
        <f t="shared" si="17"/>
        <v>03.07.93</v>
      </c>
      <c r="E62" s="57" t="str">
        <f t="shared" si="17"/>
        <v>01.10.93</v>
      </c>
      <c r="F62" s="24">
        <f t="shared" si="17"/>
        <v>88</v>
      </c>
      <c r="G62" s="25">
        <f t="shared" si="17"/>
        <v>463.9</v>
      </c>
      <c r="H62" s="58">
        <f t="shared" si="17"/>
        <v>301.55</v>
      </c>
      <c r="I62" s="80">
        <f>A62</f>
        <v>9</v>
      </c>
      <c r="J62" s="74">
        <f>VALUE(D62)</f>
        <v>34153</v>
      </c>
      <c r="K62" s="76">
        <f>30-(IF(VALUE(LEFT(D62,2))&gt;30,30,IF(VALUE(MID(D62,4,2))&lt;&gt;2,VALUE(LEFT(D62,2)),IF(VALUE(LEFT(D62,2))&lt;28,VALUE(LEFT(D62,2)),IF(AND(VALUE(LEFT(D62,2))=28,VALUE(MID(D62,7,2))/4=INT(VALUE(MID(D62,7,2))/4)),28,30)))))</f>
        <v>27</v>
      </c>
      <c r="L62" s="21"/>
      <c r="M62" s="77"/>
    </row>
    <row r="63" spans="1:13" ht="12.75">
      <c r="A63" s="55">
        <v>10</v>
      </c>
      <c r="B63" s="25">
        <f t="shared" si="17"/>
        <v>31489.3</v>
      </c>
      <c r="C63" s="56">
        <f t="shared" si="17"/>
        <v>0.075</v>
      </c>
      <c r="D63" s="57" t="str">
        <f t="shared" si="17"/>
        <v>05.01.93</v>
      </c>
      <c r="E63" s="57" t="str">
        <f t="shared" si="17"/>
        <v>28.02.93</v>
      </c>
      <c r="F63" s="24">
        <f t="shared" si="17"/>
        <v>55</v>
      </c>
      <c r="G63" s="25">
        <f t="shared" si="17"/>
        <v>360.8</v>
      </c>
      <c r="H63" s="58">
        <f t="shared" si="17"/>
        <v>234.5</v>
      </c>
      <c r="I63" s="76"/>
      <c r="J63" s="73">
        <f>(VALUE(MID(E62,4,2))-VALUE(MID(D62,4,2)))-1</f>
        <v>2</v>
      </c>
      <c r="K63" s="76">
        <f>30*(VALUE(MID(E62,4,2))-VALUE(MID(D62,4,2)))-30</f>
        <v>60</v>
      </c>
      <c r="L63" s="21"/>
      <c r="M63" s="77"/>
    </row>
    <row r="64" spans="1:13" ht="12.75">
      <c r="A64" s="55">
        <v>11</v>
      </c>
      <c r="B64" s="25">
        <f t="shared" si="17"/>
        <v>32990</v>
      </c>
      <c r="C64" s="56">
        <f t="shared" si="17"/>
        <v>0.06</v>
      </c>
      <c r="D64" s="57" t="str">
        <f t="shared" si="17"/>
        <v>31.01.92</v>
      </c>
      <c r="E64" s="57" t="str">
        <f t="shared" si="17"/>
        <v>29.02.92</v>
      </c>
      <c r="F64" s="24">
        <f t="shared" si="17"/>
        <v>30</v>
      </c>
      <c r="G64" s="25">
        <f t="shared" si="17"/>
        <v>164.95</v>
      </c>
      <c r="H64" s="58">
        <f t="shared" si="17"/>
        <v>107.2</v>
      </c>
      <c r="I64" s="76"/>
      <c r="J64" s="74">
        <f>VALUE(E62)</f>
        <v>34243</v>
      </c>
      <c r="K64" s="76">
        <f>IF(VALUE(LEFT(E62,2))&gt;30,30,IF(VALUE(MID(E62,4,2))&lt;&gt;2,VALUE(LEFT(E62,2)),IF(VALUE(LEFT(E62,2))&lt;28,VALUE(LEFT(E62,2)),IF(AND(VALUE(LEFT(E62,2))=28,VALUE(MID(E62,7,2))/4=INT(VALUE(MID(E62,7,2))/4)),28,30))))</f>
        <v>1</v>
      </c>
      <c r="L64" s="21"/>
      <c r="M64" s="77"/>
    </row>
    <row r="65" spans="1:13" ht="12.75">
      <c r="A65" s="55">
        <v>12</v>
      </c>
      <c r="B65" s="25">
        <f t="shared" si="17"/>
        <v>127238.35</v>
      </c>
      <c r="C65" s="56">
        <f t="shared" si="17"/>
        <v>0.035</v>
      </c>
      <c r="D65" s="57" t="str">
        <f t="shared" si="17"/>
        <v>28.02.92</v>
      </c>
      <c r="E65" s="57" t="str">
        <f t="shared" si="17"/>
        <v>31.07.92</v>
      </c>
      <c r="F65" s="24">
        <f t="shared" si="17"/>
        <v>152</v>
      </c>
      <c r="G65" s="25">
        <f t="shared" si="17"/>
        <v>1880.3</v>
      </c>
      <c r="H65" s="58">
        <f t="shared" si="17"/>
        <v>1222.2</v>
      </c>
      <c r="I65" s="76"/>
      <c r="J65" s="75" t="s">
        <v>10</v>
      </c>
      <c r="K65" s="76">
        <f>K64+K63+K62</f>
        <v>88</v>
      </c>
      <c r="L65" s="21"/>
      <c r="M65" s="77"/>
    </row>
    <row r="66" spans="1:13" ht="12.75">
      <c r="A66" s="59"/>
      <c r="B66" s="60"/>
      <c r="C66" s="60"/>
      <c r="D66" s="60"/>
      <c r="E66" s="60"/>
      <c r="F66" s="60"/>
      <c r="G66" s="60"/>
      <c r="H66" s="60"/>
      <c r="I66" s="79"/>
      <c r="J66" s="79"/>
      <c r="K66" s="79"/>
      <c r="L66" s="21"/>
      <c r="M66" s="77"/>
    </row>
    <row r="67" spans="1:13" ht="12.75">
      <c r="A67" s="61"/>
      <c r="B67" s="60"/>
      <c r="C67" s="60"/>
      <c r="D67" s="60"/>
      <c r="E67" s="60"/>
      <c r="F67" s="60"/>
      <c r="G67" s="60"/>
      <c r="I67" s="62"/>
      <c r="J67" s="31"/>
      <c r="K67" s="32"/>
      <c r="L67" s="21"/>
      <c r="M67" s="77"/>
    </row>
    <row r="68" spans="1:13" ht="12.75">
      <c r="A68" s="61"/>
      <c r="B68" s="48"/>
      <c r="C68" s="63"/>
      <c r="D68" s="64"/>
      <c r="E68" s="64"/>
      <c r="F68" s="46"/>
      <c r="G68" s="48"/>
      <c r="H68" s="65"/>
      <c r="I68" s="32"/>
      <c r="J68" s="35"/>
      <c r="K68" s="32"/>
      <c r="L68" s="32"/>
      <c r="M68" s="77"/>
    </row>
    <row r="69" spans="1:13" ht="12.75">
      <c r="A69" s="61"/>
      <c r="B69" s="48"/>
      <c r="C69" s="63"/>
      <c r="D69" s="64"/>
      <c r="E69" s="64"/>
      <c r="F69" s="46"/>
      <c r="G69" s="48"/>
      <c r="H69" s="65"/>
      <c r="I69" s="32"/>
      <c r="J69" s="31"/>
      <c r="K69" s="32"/>
      <c r="L69" s="32"/>
      <c r="M69" s="77"/>
    </row>
    <row r="70" spans="2:13" ht="12.75">
      <c r="B70"/>
      <c r="M70"/>
    </row>
    <row r="71" spans="2:13" ht="12.75">
      <c r="B71"/>
      <c r="M71"/>
    </row>
    <row r="72" spans="2:13" ht="12.75">
      <c r="B72"/>
      <c r="M72"/>
    </row>
    <row r="73" spans="2:13" ht="12.75">
      <c r="B73"/>
      <c r="M73"/>
    </row>
    <row r="74" spans="2:13" ht="12.75">
      <c r="B74"/>
      <c r="M74"/>
    </row>
    <row r="75" spans="2:13" ht="12.75">
      <c r="B75"/>
      <c r="M75"/>
    </row>
    <row r="76" spans="2:13" ht="12.75">
      <c r="B76"/>
      <c r="M76"/>
    </row>
    <row r="77" spans="2:13" ht="12.75">
      <c r="B77"/>
      <c r="M77"/>
    </row>
    <row r="78" spans="2:13" ht="12.75">
      <c r="B78"/>
      <c r="M78"/>
    </row>
    <row r="79" spans="2:13" ht="12.75">
      <c r="B79"/>
      <c r="M79"/>
    </row>
    <row r="80" spans="2:13" ht="12.75">
      <c r="B80"/>
      <c r="M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</sheetData>
  <printOptions/>
  <pageMargins left="0.88" right="0.5" top="0.98" bottom="1.12" header="0.511811023" footer="0.511811023"/>
  <pageSetup horizontalDpi="360" verticalDpi="360" orientation="landscape" paperSize="9" r:id="rId1"/>
  <headerFooter alignWithMargins="0">
    <oddFooter>&amp;R&amp;6&amp;F &amp;A  © K. Bertschi 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72" zoomScaleNormal="72" workbookViewId="0" topLeftCell="B1">
      <selection activeCell="I2" sqref="I2"/>
    </sheetView>
  </sheetViews>
  <sheetFormatPr defaultColWidth="11.421875" defaultRowHeight="12.75"/>
  <cols>
    <col min="1" max="1" width="12.57421875" style="94" customWidth="1"/>
    <col min="2" max="2" width="19.57421875" style="94" customWidth="1"/>
    <col min="3" max="3" width="11.421875" style="94" customWidth="1"/>
    <col min="7" max="7" width="19.140625" style="0" customWidth="1"/>
    <col min="8" max="8" width="22.00390625" style="0" customWidth="1"/>
  </cols>
  <sheetData>
    <row r="1" spans="1:8" ht="18">
      <c r="A1" s="81" t="s">
        <v>19</v>
      </c>
      <c r="B1" s="82"/>
      <c r="C1" s="82"/>
      <c r="D1" s="82"/>
      <c r="E1" s="82"/>
      <c r="F1" s="82"/>
      <c r="G1" s="9"/>
      <c r="H1" s="9"/>
    </row>
    <row r="2" spans="1:8" ht="18">
      <c r="A2" s="81" t="s">
        <v>20</v>
      </c>
      <c r="B2" s="9"/>
      <c r="C2" s="9"/>
      <c r="D2" s="9"/>
      <c r="E2" s="9"/>
      <c r="F2" s="9"/>
      <c r="G2" s="9"/>
      <c r="H2" s="9"/>
    </row>
    <row r="3" spans="1:3" ht="12.75">
      <c r="A3"/>
      <c r="B3"/>
      <c r="C3"/>
    </row>
    <row r="4" spans="1:3" ht="18" customHeight="1">
      <c r="A4"/>
      <c r="B4"/>
      <c r="C4" s="83" t="s">
        <v>3</v>
      </c>
    </row>
    <row r="5" spans="1:3" ht="12.75">
      <c r="A5"/>
      <c r="B5" s="9" t="s">
        <v>21</v>
      </c>
      <c r="C5" s="83" t="s">
        <v>22</v>
      </c>
    </row>
    <row r="6" spans="1:6" ht="13.5" thickBot="1">
      <c r="A6"/>
      <c r="B6"/>
      <c r="C6"/>
      <c r="F6" s="8"/>
    </row>
    <row r="7" spans="1:8" ht="12.75">
      <c r="A7" s="84"/>
      <c r="B7" s="96">
        <v>1200</v>
      </c>
      <c r="C7" s="97">
        <v>5</v>
      </c>
      <c r="E7" s="85" t="s">
        <v>23</v>
      </c>
      <c r="F7" s="86"/>
      <c r="G7" s="85" t="s">
        <v>24</v>
      </c>
      <c r="H7" s="86"/>
    </row>
    <row r="8" spans="1:8" ht="12.75">
      <c r="A8"/>
      <c r="B8" s="9"/>
      <c r="C8"/>
      <c r="D8" s="83"/>
      <c r="E8" s="87" t="s">
        <v>25</v>
      </c>
      <c r="F8" s="88"/>
      <c r="G8" s="87" t="s">
        <v>26</v>
      </c>
      <c r="H8" s="88"/>
    </row>
    <row r="9" spans="1:8" ht="12.75">
      <c r="A9" s="9" t="s">
        <v>27</v>
      </c>
      <c r="B9" s="9"/>
      <c r="C9"/>
      <c r="E9" s="89"/>
      <c r="F9" s="90"/>
      <c r="G9" s="89"/>
      <c r="H9" s="90"/>
    </row>
    <row r="10" spans="1:8" ht="12.75">
      <c r="A10" s="9" t="s">
        <v>28</v>
      </c>
      <c r="B10" s="9"/>
      <c r="C10"/>
      <c r="E10" s="87" t="s">
        <v>28</v>
      </c>
      <c r="F10" s="88"/>
      <c r="G10" s="87" t="s">
        <v>28</v>
      </c>
      <c r="H10" s="88"/>
    </row>
    <row r="11" spans="1:8" ht="12.75">
      <c r="A11" s="83" t="s">
        <v>29</v>
      </c>
      <c r="B11" s="83" t="s">
        <v>30</v>
      </c>
      <c r="C11"/>
      <c r="D11" s="83" t="s">
        <v>31</v>
      </c>
      <c r="E11" s="91" t="s">
        <v>29</v>
      </c>
      <c r="F11" s="92" t="s">
        <v>30</v>
      </c>
      <c r="G11" s="91" t="s">
        <v>29</v>
      </c>
      <c r="H11" s="92" t="s">
        <v>30</v>
      </c>
    </row>
    <row r="12" spans="1:8" ht="12.75">
      <c r="A12"/>
      <c r="B12"/>
      <c r="C12"/>
      <c r="E12" s="89"/>
      <c r="F12" s="90"/>
      <c r="G12" s="89"/>
      <c r="H12" s="90"/>
    </row>
    <row r="13" spans="1:8" ht="12.75">
      <c r="A13" s="93">
        <f>$B$7*$C$7%*(12-D13+1)/12</f>
        <v>60</v>
      </c>
      <c r="B13" s="93">
        <f>$B$7*$C$7%*(12-D13)/12</f>
        <v>55</v>
      </c>
      <c r="C13" s="83"/>
      <c r="D13" s="83">
        <v>1</v>
      </c>
      <c r="E13" s="99">
        <f>SUM($A$13:A13)</f>
        <v>60</v>
      </c>
      <c r="F13" s="100">
        <f>SUM($B$13:B13)</f>
        <v>55</v>
      </c>
      <c r="G13" s="101">
        <f>D13*$B$7+E13</f>
        <v>1260</v>
      </c>
      <c r="H13" s="102">
        <f>D13*$B$7+F13</f>
        <v>1255</v>
      </c>
    </row>
    <row r="14" spans="1:8" ht="12.75">
      <c r="A14" s="93">
        <f aca="true" t="shared" si="0" ref="A14:A24">$B$7*$C$7%*(12-D14+1)/12</f>
        <v>55</v>
      </c>
      <c r="B14" s="93">
        <f aca="true" t="shared" si="1" ref="B14:B24">$B$7*$C$7%*(12-D14)/12</f>
        <v>50</v>
      </c>
      <c r="C14" s="83"/>
      <c r="D14" s="83">
        <v>2</v>
      </c>
      <c r="E14" s="99">
        <f>SUM($A$13:A14)</f>
        <v>115</v>
      </c>
      <c r="F14" s="100">
        <f>SUM($B$13:B14)</f>
        <v>105</v>
      </c>
      <c r="G14" s="101">
        <f aca="true" t="shared" si="2" ref="G14:G24">D14*$B$7+E14</f>
        <v>2515</v>
      </c>
      <c r="H14" s="102">
        <f aca="true" t="shared" si="3" ref="H14:H24">D14*$B$7+F14</f>
        <v>2505</v>
      </c>
    </row>
    <row r="15" spans="1:8" ht="12.75">
      <c r="A15" s="93">
        <f t="shared" si="0"/>
        <v>50</v>
      </c>
      <c r="B15" s="93">
        <f t="shared" si="1"/>
        <v>45</v>
      </c>
      <c r="C15" s="83"/>
      <c r="D15" s="83">
        <v>3</v>
      </c>
      <c r="E15" s="99">
        <f>SUM($A$13:A15)</f>
        <v>165</v>
      </c>
      <c r="F15" s="100">
        <f>SUM($B$13:B15)</f>
        <v>150</v>
      </c>
      <c r="G15" s="101">
        <f t="shared" si="2"/>
        <v>3765</v>
      </c>
      <c r="H15" s="102">
        <f t="shared" si="3"/>
        <v>3750</v>
      </c>
    </row>
    <row r="16" spans="1:8" ht="12.75">
      <c r="A16" s="93">
        <f t="shared" si="0"/>
        <v>45</v>
      </c>
      <c r="B16" s="93">
        <f t="shared" si="1"/>
        <v>40</v>
      </c>
      <c r="C16" s="83"/>
      <c r="D16" s="83">
        <v>4</v>
      </c>
      <c r="E16" s="99">
        <f>SUM($A$13:A16)</f>
        <v>210</v>
      </c>
      <c r="F16" s="100">
        <f>SUM($B$13:B16)</f>
        <v>190</v>
      </c>
      <c r="G16" s="101">
        <f t="shared" si="2"/>
        <v>5010</v>
      </c>
      <c r="H16" s="102">
        <f t="shared" si="3"/>
        <v>4990</v>
      </c>
    </row>
    <row r="17" spans="1:8" ht="12.75">
      <c r="A17" s="93">
        <f t="shared" si="0"/>
        <v>40</v>
      </c>
      <c r="B17" s="93">
        <f t="shared" si="1"/>
        <v>35</v>
      </c>
      <c r="C17" s="83"/>
      <c r="D17" s="83">
        <v>5</v>
      </c>
      <c r="E17" s="99">
        <f>SUM($A$13:A17)</f>
        <v>250</v>
      </c>
      <c r="F17" s="100">
        <f>SUM($B$13:B17)</f>
        <v>225</v>
      </c>
      <c r="G17" s="101">
        <f t="shared" si="2"/>
        <v>6250</v>
      </c>
      <c r="H17" s="102">
        <f t="shared" si="3"/>
        <v>6225</v>
      </c>
    </row>
    <row r="18" spans="1:8" ht="12.75">
      <c r="A18" s="93">
        <f t="shared" si="0"/>
        <v>35</v>
      </c>
      <c r="B18" s="93">
        <f t="shared" si="1"/>
        <v>30</v>
      </c>
      <c r="C18" s="83"/>
      <c r="D18" s="83">
        <v>6</v>
      </c>
      <c r="E18" s="99">
        <f>SUM($A$13:A18)</f>
        <v>285</v>
      </c>
      <c r="F18" s="100">
        <f>SUM($B$13:B18)</f>
        <v>255</v>
      </c>
      <c r="G18" s="101">
        <f t="shared" si="2"/>
        <v>7485</v>
      </c>
      <c r="H18" s="102">
        <f t="shared" si="3"/>
        <v>7455</v>
      </c>
    </row>
    <row r="19" spans="1:8" ht="12.75">
      <c r="A19" s="93">
        <f t="shared" si="0"/>
        <v>30</v>
      </c>
      <c r="B19" s="93">
        <f t="shared" si="1"/>
        <v>25</v>
      </c>
      <c r="C19" s="83"/>
      <c r="D19" s="83">
        <v>7</v>
      </c>
      <c r="E19" s="99">
        <f>SUM($A$13:A19)</f>
        <v>315</v>
      </c>
      <c r="F19" s="100">
        <f>SUM($B$13:B19)</f>
        <v>280</v>
      </c>
      <c r="G19" s="101">
        <f t="shared" si="2"/>
        <v>8715</v>
      </c>
      <c r="H19" s="102">
        <f t="shared" si="3"/>
        <v>8680</v>
      </c>
    </row>
    <row r="20" spans="1:8" ht="12.75">
      <c r="A20" s="93">
        <f t="shared" si="0"/>
        <v>25</v>
      </c>
      <c r="B20" s="93">
        <f t="shared" si="1"/>
        <v>20</v>
      </c>
      <c r="C20" s="83"/>
      <c r="D20" s="83">
        <v>8</v>
      </c>
      <c r="E20" s="99">
        <f>SUM($A$13:A20)</f>
        <v>340</v>
      </c>
      <c r="F20" s="100">
        <f>SUM($B$13:B20)</f>
        <v>300</v>
      </c>
      <c r="G20" s="101">
        <f t="shared" si="2"/>
        <v>9940</v>
      </c>
      <c r="H20" s="102">
        <f t="shared" si="3"/>
        <v>9900</v>
      </c>
    </row>
    <row r="21" spans="1:8" ht="12.75">
      <c r="A21" s="93">
        <f t="shared" si="0"/>
        <v>20</v>
      </c>
      <c r="B21" s="93">
        <f t="shared" si="1"/>
        <v>15</v>
      </c>
      <c r="C21" s="83"/>
      <c r="D21" s="83">
        <v>9</v>
      </c>
      <c r="E21" s="99">
        <f>SUM($A$13:A21)</f>
        <v>360</v>
      </c>
      <c r="F21" s="100">
        <f>SUM($B$13:B21)</f>
        <v>315</v>
      </c>
      <c r="G21" s="101">
        <f t="shared" si="2"/>
        <v>11160</v>
      </c>
      <c r="H21" s="102">
        <f t="shared" si="3"/>
        <v>11115</v>
      </c>
    </row>
    <row r="22" spans="1:8" ht="12.75">
      <c r="A22" s="93">
        <f t="shared" si="0"/>
        <v>15</v>
      </c>
      <c r="B22" s="93">
        <f t="shared" si="1"/>
        <v>10</v>
      </c>
      <c r="C22" s="83"/>
      <c r="D22" s="83">
        <v>10</v>
      </c>
      <c r="E22" s="99">
        <f>SUM($A$13:A22)</f>
        <v>375</v>
      </c>
      <c r="F22" s="100">
        <f>SUM($B$13:B22)</f>
        <v>325</v>
      </c>
      <c r="G22" s="101">
        <f t="shared" si="2"/>
        <v>12375</v>
      </c>
      <c r="H22" s="102">
        <f t="shared" si="3"/>
        <v>12325</v>
      </c>
    </row>
    <row r="23" spans="1:8" ht="12.75">
      <c r="A23" s="93">
        <f t="shared" si="0"/>
        <v>10</v>
      </c>
      <c r="B23" s="93">
        <f t="shared" si="1"/>
        <v>5</v>
      </c>
      <c r="C23" s="83"/>
      <c r="D23" s="83">
        <v>11</v>
      </c>
      <c r="E23" s="99">
        <f>SUM($A$13:A23)</f>
        <v>385</v>
      </c>
      <c r="F23" s="100">
        <f>SUM($B$13:B23)</f>
        <v>330</v>
      </c>
      <c r="G23" s="101">
        <f t="shared" si="2"/>
        <v>13585</v>
      </c>
      <c r="H23" s="102">
        <f t="shared" si="3"/>
        <v>13530</v>
      </c>
    </row>
    <row r="24" spans="1:8" ht="13.5" thickBot="1">
      <c r="A24" s="93">
        <f t="shared" si="0"/>
        <v>5</v>
      </c>
      <c r="B24" s="93">
        <f t="shared" si="1"/>
        <v>0</v>
      </c>
      <c r="C24" s="83"/>
      <c r="D24" s="83">
        <v>12</v>
      </c>
      <c r="E24" s="104">
        <f>SUM($A$13:A24)</f>
        <v>390</v>
      </c>
      <c r="F24" s="105">
        <f>SUM($B$13:B24)</f>
        <v>330</v>
      </c>
      <c r="G24" s="103">
        <f t="shared" si="2"/>
        <v>14790</v>
      </c>
      <c r="H24" s="98">
        <f t="shared" si="3"/>
        <v>14730</v>
      </c>
    </row>
    <row r="26" ht="12.75">
      <c r="A26" s="95"/>
    </row>
  </sheetData>
  <printOptions/>
  <pageMargins left="0.75" right="0.75" top="1" bottom="1" header="0.511811023" footer="0.86"/>
  <pageSetup horizontalDpi="360" verticalDpi="360" orientation="landscape" paperSize="9" r:id="rId1"/>
  <headerFooter alignWithMargins="0">
    <oddFooter>&amp;R&amp;6&amp;F &amp;A  K. Bertschi 1995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Bertschi Kurt</dc:creator>
  <cp:keywords/>
  <dc:description/>
  <cp:lastModifiedBy>Bertschi Kurt</cp:lastModifiedBy>
  <dcterms:created xsi:type="dcterms:W3CDTF">1997-10-02T08:37:34Z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